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고태영 공사\"/>
    </mc:Choice>
  </mc:AlternateContent>
  <xr:revisionPtr revIDLastSave="0" documentId="8_{295EA4A3-3952-446C-820B-A9B5E7B54DD0}" xr6:coauthVersionLast="47" xr6:coauthVersionMax="47" xr10:uidLastSave="{00000000-0000-0000-0000-000000000000}"/>
  <bookViews>
    <workbookView xWindow="-120" yWindow="-120" windowWidth="29040" windowHeight="15840" tabRatio="724" firstSheet="2" activeTab="2" xr2:uid="{00000000-000D-0000-FFFF-FFFF00000000}"/>
  </bookViews>
  <sheets>
    <sheet name="겉표지" sheetId="1" state="hidden" r:id="rId1"/>
    <sheet name="표지" sheetId="2" state="hidden" r:id="rId2"/>
    <sheet name="원가" sheetId="3" r:id="rId3"/>
    <sheet name="총괄표" sheetId="11" r:id="rId4"/>
    <sheet name="내역서" sheetId="10" r:id="rId5"/>
    <sheet name="합산자재" sheetId="6" state="hidden" r:id="rId6"/>
    <sheet name="옵션" sheetId="5" state="hidden" r:id="rId7"/>
    <sheet name="사용설명" sheetId="14" state="hidden" r:id="rId8"/>
  </sheets>
  <definedNames>
    <definedName name="_xlnm.Print_Area" localSheetId="0">겉표지!$A$1:$I$49</definedName>
    <definedName name="_xlnm.Print_Area" localSheetId="4">내역서!$C$1:$Q$185</definedName>
    <definedName name="_xlnm.Print_Area" localSheetId="2">원가!$A$1:$E$36</definedName>
    <definedName name="_xlnm.Print_Area" localSheetId="3">총괄표!$A$1:$Q$81</definedName>
    <definedName name="_xlnm.Print_Area" localSheetId="1">표지!$A$1:$K$45</definedName>
    <definedName name="_xlnm.Print_Titles" localSheetId="4">내역서!$1:$3</definedName>
    <definedName name="_xlnm.Print_Titles" localSheetId="3">총괄표!$1:$3</definedName>
    <definedName name="_xlnm.Print_Titles" localSheetId="5">합산자재!$1:$3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9" i="11" l="1"/>
  <c r="O55" i="11"/>
  <c r="O81" i="11"/>
  <c r="K5" i="10"/>
  <c r="L5" i="10" s="1"/>
  <c r="M5" i="10"/>
  <c r="N5" i="10" s="1"/>
  <c r="K6" i="10"/>
  <c r="L6" i="10" s="1"/>
  <c r="M6" i="10"/>
  <c r="N6" i="10" s="1"/>
  <c r="K7" i="10"/>
  <c r="L7" i="10" s="1"/>
  <c r="M7" i="10"/>
  <c r="N7" i="10" s="1"/>
  <c r="K8" i="10"/>
  <c r="L8" i="10" s="1"/>
  <c r="M8" i="10"/>
  <c r="N8" i="10" s="1"/>
  <c r="K9" i="10"/>
  <c r="L9" i="10" s="1"/>
  <c r="M9" i="10"/>
  <c r="N9" i="10" s="1"/>
  <c r="K10" i="10"/>
  <c r="L10" i="10" s="1"/>
  <c r="M10" i="10"/>
  <c r="N10" i="10" s="1"/>
  <c r="K11" i="10"/>
  <c r="L11" i="10" s="1"/>
  <c r="M11" i="10"/>
  <c r="N11" i="10" s="1"/>
  <c r="K12" i="10"/>
  <c r="L12" i="10" s="1"/>
  <c r="M12" i="10"/>
  <c r="N12" i="10" s="1"/>
  <c r="K13" i="10"/>
  <c r="L13" i="10" s="1"/>
  <c r="M13" i="10"/>
  <c r="N13" i="10" s="1"/>
  <c r="K14" i="10"/>
  <c r="L14" i="10" s="1"/>
  <c r="M14" i="10"/>
  <c r="N14" i="10" s="1"/>
  <c r="K15" i="10"/>
  <c r="L15" i="10" s="1"/>
  <c r="M15" i="10"/>
  <c r="N15" i="10" s="1"/>
  <c r="K16" i="10"/>
  <c r="L16" i="10" s="1"/>
  <c r="M16" i="10"/>
  <c r="N16" i="10" s="1"/>
  <c r="K17" i="10"/>
  <c r="L17" i="10" s="1"/>
  <c r="M17" i="10"/>
  <c r="N17" i="10" s="1"/>
  <c r="K18" i="10"/>
  <c r="L18" i="10" s="1"/>
  <c r="M18" i="10"/>
  <c r="N18" i="10" s="1"/>
  <c r="K19" i="10"/>
  <c r="L19" i="10" s="1"/>
  <c r="M19" i="10"/>
  <c r="N19" i="10" s="1"/>
  <c r="K20" i="10"/>
  <c r="L20" i="10" s="1"/>
  <c r="M20" i="10"/>
  <c r="N20" i="10" s="1"/>
  <c r="K21" i="10"/>
  <c r="L21" i="10" s="1"/>
  <c r="M21" i="10"/>
  <c r="N21" i="10" s="1"/>
  <c r="K22" i="10"/>
  <c r="L22" i="10" s="1"/>
  <c r="M22" i="10"/>
  <c r="N22" i="10" s="1"/>
  <c r="K23" i="10"/>
  <c r="L23" i="10" s="1"/>
  <c r="M23" i="10"/>
  <c r="N23" i="10" s="1"/>
  <c r="L25" i="10"/>
  <c r="N25" i="10"/>
  <c r="L26" i="10"/>
  <c r="N26" i="10"/>
  <c r="H27" i="10"/>
  <c r="M27" i="10"/>
  <c r="H28" i="10"/>
  <c r="M28" i="10"/>
  <c r="L29" i="10"/>
  <c r="N29" i="10"/>
  <c r="O55" i="10"/>
  <c r="K57" i="10"/>
  <c r="L57" i="10" s="1"/>
  <c r="M57" i="10"/>
  <c r="N57" i="10" s="1"/>
  <c r="K58" i="10"/>
  <c r="L58" i="10" s="1"/>
  <c r="M58" i="10"/>
  <c r="N58" i="10" s="1"/>
  <c r="K59" i="10"/>
  <c r="L59" i="10" s="1"/>
  <c r="M59" i="10"/>
  <c r="N59" i="10" s="1"/>
  <c r="K60" i="10"/>
  <c r="L60" i="10" s="1"/>
  <c r="M60" i="10"/>
  <c r="N60" i="10" s="1"/>
  <c r="K61" i="10"/>
  <c r="L61" i="10" s="1"/>
  <c r="M61" i="10"/>
  <c r="N61" i="10" s="1"/>
  <c r="K62" i="10"/>
  <c r="L62" i="10" s="1"/>
  <c r="M62" i="10"/>
  <c r="N62" i="10" s="1"/>
  <c r="K63" i="10"/>
  <c r="L63" i="10" s="1"/>
  <c r="M63" i="10"/>
  <c r="N63" i="10" s="1"/>
  <c r="K64" i="10"/>
  <c r="L64" i="10" s="1"/>
  <c r="M64" i="10"/>
  <c r="N64" i="10" s="1"/>
  <c r="K65" i="10"/>
  <c r="L65" i="10" s="1"/>
  <c r="M65" i="10"/>
  <c r="N65" i="10" s="1"/>
  <c r="K66" i="10"/>
  <c r="L66" i="10" s="1"/>
  <c r="M66" i="10"/>
  <c r="N66" i="10" s="1"/>
  <c r="L69" i="10"/>
  <c r="N69" i="10"/>
  <c r="L70" i="10"/>
  <c r="N70" i="10"/>
  <c r="H71" i="10"/>
  <c r="M71" i="10"/>
  <c r="H72" i="10"/>
  <c r="M72" i="10"/>
  <c r="L73" i="10"/>
  <c r="N73" i="10"/>
  <c r="O81" i="10"/>
  <c r="K83" i="10"/>
  <c r="L83" i="10" s="1"/>
  <c r="M83" i="10"/>
  <c r="N83" i="10" s="1"/>
  <c r="K84" i="10"/>
  <c r="L84" i="10" s="1"/>
  <c r="M84" i="10"/>
  <c r="N84" i="10" s="1"/>
  <c r="K85" i="10"/>
  <c r="L85" i="10" s="1"/>
  <c r="M85" i="10"/>
  <c r="N85" i="10" s="1"/>
  <c r="K86" i="10"/>
  <c r="L86" i="10" s="1"/>
  <c r="M86" i="10"/>
  <c r="N86" i="10" s="1"/>
  <c r="K87" i="10"/>
  <c r="L87" i="10" s="1"/>
  <c r="M87" i="10"/>
  <c r="N87" i="10" s="1"/>
  <c r="K88" i="10"/>
  <c r="L88" i="10" s="1"/>
  <c r="M88" i="10"/>
  <c r="N88" i="10" s="1"/>
  <c r="K89" i="10"/>
  <c r="L89" i="10" s="1"/>
  <c r="M89" i="10"/>
  <c r="N89" i="10" s="1"/>
  <c r="K90" i="10"/>
  <c r="L90" i="10" s="1"/>
  <c r="M90" i="10"/>
  <c r="N90" i="10" s="1"/>
  <c r="K91" i="10"/>
  <c r="L91" i="10" s="1"/>
  <c r="M91" i="10"/>
  <c r="N91" i="10" s="1"/>
  <c r="K92" i="10"/>
  <c r="L92" i="10" s="1"/>
  <c r="M92" i="10"/>
  <c r="N92" i="10" s="1"/>
  <c r="K93" i="10"/>
  <c r="L93" i="10" s="1"/>
  <c r="M93" i="10"/>
  <c r="N93" i="10" s="1"/>
  <c r="K94" i="10"/>
  <c r="L94" i="10" s="1"/>
  <c r="M94" i="10"/>
  <c r="N94" i="10" s="1"/>
  <c r="K95" i="10"/>
  <c r="L95" i="10" s="1"/>
  <c r="M95" i="10"/>
  <c r="N95" i="10" s="1"/>
  <c r="K96" i="10"/>
  <c r="L96" i="10" s="1"/>
  <c r="M96" i="10"/>
  <c r="N96" i="10" s="1"/>
  <c r="K97" i="10"/>
  <c r="L97" i="10" s="1"/>
  <c r="M97" i="10"/>
  <c r="N97" i="10" s="1"/>
  <c r="K98" i="10"/>
  <c r="L98" i="10" s="1"/>
  <c r="M98" i="10"/>
  <c r="N98" i="10" s="1"/>
  <c r="K99" i="10"/>
  <c r="L99" i="10" s="1"/>
  <c r="M99" i="10"/>
  <c r="N99" i="10" s="1"/>
  <c r="K100" i="10"/>
  <c r="L100" i="10" s="1"/>
  <c r="M100" i="10"/>
  <c r="N100" i="10" s="1"/>
  <c r="K101" i="10"/>
  <c r="L101" i="10" s="1"/>
  <c r="M101" i="10"/>
  <c r="N101" i="10" s="1"/>
  <c r="K102" i="10"/>
  <c r="L102" i="10" s="1"/>
  <c r="M102" i="10"/>
  <c r="N102" i="10" s="1"/>
  <c r="K103" i="10"/>
  <c r="L103" i="10" s="1"/>
  <c r="M103" i="10"/>
  <c r="N103" i="10" s="1"/>
  <c r="K104" i="10"/>
  <c r="L104" i="10" s="1"/>
  <c r="M104" i="10"/>
  <c r="N104" i="10" s="1"/>
  <c r="K105" i="10"/>
  <c r="L105" i="10" s="1"/>
  <c r="M105" i="10"/>
  <c r="N105" i="10" s="1"/>
  <c r="K106" i="10"/>
  <c r="L106" i="10" s="1"/>
  <c r="M106" i="10"/>
  <c r="N106" i="10" s="1"/>
  <c r="K107" i="10"/>
  <c r="L107" i="10" s="1"/>
  <c r="M107" i="10"/>
  <c r="N107" i="10" s="1"/>
  <c r="K108" i="10"/>
  <c r="L108" i="10" s="1"/>
  <c r="M108" i="10"/>
  <c r="N108" i="10" s="1"/>
  <c r="K109" i="10"/>
  <c r="L109" i="10" s="1"/>
  <c r="M109" i="10"/>
  <c r="N109" i="10" s="1"/>
  <c r="K110" i="10"/>
  <c r="L110" i="10" s="1"/>
  <c r="M110" i="10"/>
  <c r="N110" i="10" s="1"/>
  <c r="K111" i="10"/>
  <c r="L111" i="10" s="1"/>
  <c r="M111" i="10"/>
  <c r="N111" i="10" s="1"/>
  <c r="K112" i="10"/>
  <c r="L112" i="10" s="1"/>
  <c r="M112" i="10"/>
  <c r="N112" i="10" s="1"/>
  <c r="K113" i="10"/>
  <c r="L113" i="10" s="1"/>
  <c r="M113" i="10"/>
  <c r="N113" i="10" s="1"/>
  <c r="K114" i="10"/>
  <c r="L114" i="10" s="1"/>
  <c r="M114" i="10"/>
  <c r="N114" i="10" s="1"/>
  <c r="K115" i="10"/>
  <c r="L115" i="10" s="1"/>
  <c r="M115" i="10"/>
  <c r="N115" i="10" s="1"/>
  <c r="K116" i="10"/>
  <c r="L116" i="10" s="1"/>
  <c r="M116" i="10"/>
  <c r="N116" i="10" s="1"/>
  <c r="K117" i="10"/>
  <c r="L117" i="10" s="1"/>
  <c r="M117" i="10"/>
  <c r="N117" i="10" s="1"/>
  <c r="K118" i="10"/>
  <c r="L118" i="10" s="1"/>
  <c r="M118" i="10"/>
  <c r="N118" i="10" s="1"/>
  <c r="K119" i="10"/>
  <c r="L119" i="10" s="1"/>
  <c r="M119" i="10"/>
  <c r="N119" i="10" s="1"/>
  <c r="K120" i="10"/>
  <c r="L120" i="10" s="1"/>
  <c r="M120" i="10"/>
  <c r="N120" i="10" s="1"/>
  <c r="K121" i="10"/>
  <c r="L121" i="10" s="1"/>
  <c r="M121" i="10"/>
  <c r="N121" i="10" s="1"/>
  <c r="K122" i="10"/>
  <c r="L122" i="10" s="1"/>
  <c r="M122" i="10"/>
  <c r="N122" i="10" s="1"/>
  <c r="K123" i="10"/>
  <c r="L123" i="10" s="1"/>
  <c r="M123" i="10"/>
  <c r="N123" i="10" s="1"/>
  <c r="K124" i="10"/>
  <c r="L124" i="10" s="1"/>
  <c r="M124" i="10"/>
  <c r="N124" i="10" s="1"/>
  <c r="K125" i="10"/>
  <c r="L125" i="10" s="1"/>
  <c r="M125" i="10"/>
  <c r="N125" i="10" s="1"/>
  <c r="K126" i="10"/>
  <c r="L126" i="10" s="1"/>
  <c r="M126" i="10"/>
  <c r="N126" i="10" s="1"/>
  <c r="K127" i="10"/>
  <c r="L127" i="10" s="1"/>
  <c r="M127" i="10"/>
  <c r="N127" i="10" s="1"/>
  <c r="K128" i="10"/>
  <c r="L128" i="10" s="1"/>
  <c r="M128" i="10"/>
  <c r="N128" i="10" s="1"/>
  <c r="K129" i="10"/>
  <c r="L129" i="10" s="1"/>
  <c r="M129" i="10"/>
  <c r="N129" i="10" s="1"/>
  <c r="K130" i="10"/>
  <c r="L130" i="10" s="1"/>
  <c r="M130" i="10"/>
  <c r="N130" i="10" s="1"/>
  <c r="K131" i="10"/>
  <c r="L131" i="10" s="1"/>
  <c r="M131" i="10"/>
  <c r="N131" i="10" s="1"/>
  <c r="K132" i="10"/>
  <c r="L132" i="10" s="1"/>
  <c r="M132" i="10"/>
  <c r="N132" i="10" s="1"/>
  <c r="K133" i="10"/>
  <c r="L133" i="10" s="1"/>
  <c r="M133" i="10"/>
  <c r="N133" i="10" s="1"/>
  <c r="K134" i="10"/>
  <c r="L134" i="10" s="1"/>
  <c r="M134" i="10"/>
  <c r="N134" i="10" s="1"/>
  <c r="K135" i="10"/>
  <c r="L135" i="10" s="1"/>
  <c r="M135" i="10"/>
  <c r="N135" i="10" s="1"/>
  <c r="K136" i="10"/>
  <c r="L136" i="10" s="1"/>
  <c r="M136" i="10"/>
  <c r="N136" i="10" s="1"/>
  <c r="K137" i="10"/>
  <c r="L137" i="10" s="1"/>
  <c r="M137" i="10"/>
  <c r="N137" i="10" s="1"/>
  <c r="K138" i="10"/>
  <c r="L138" i="10" s="1"/>
  <c r="M138" i="10"/>
  <c r="N138" i="10" s="1"/>
  <c r="K139" i="10"/>
  <c r="L139" i="10" s="1"/>
  <c r="M139" i="10"/>
  <c r="N139" i="10" s="1"/>
  <c r="K140" i="10"/>
  <c r="L140" i="10" s="1"/>
  <c r="M140" i="10"/>
  <c r="N140" i="10" s="1"/>
  <c r="K141" i="10"/>
  <c r="L141" i="10" s="1"/>
  <c r="M141" i="10"/>
  <c r="N141" i="10" s="1"/>
  <c r="K142" i="10"/>
  <c r="L142" i="10" s="1"/>
  <c r="M142" i="10"/>
  <c r="N142" i="10" s="1"/>
  <c r="K143" i="10"/>
  <c r="L143" i="10" s="1"/>
  <c r="M143" i="10"/>
  <c r="N143" i="10" s="1"/>
  <c r="K144" i="10"/>
  <c r="L144" i="10" s="1"/>
  <c r="M144" i="10"/>
  <c r="N144" i="10" s="1"/>
  <c r="K145" i="10"/>
  <c r="L145" i="10" s="1"/>
  <c r="M145" i="10"/>
  <c r="N145" i="10" s="1"/>
  <c r="K146" i="10"/>
  <c r="L146" i="10" s="1"/>
  <c r="M146" i="10"/>
  <c r="N146" i="10" s="1"/>
  <c r="K147" i="10"/>
  <c r="L147" i="10" s="1"/>
  <c r="M147" i="10"/>
  <c r="N147" i="10" s="1"/>
  <c r="K148" i="10"/>
  <c r="L148" i="10" s="1"/>
  <c r="M148" i="10"/>
  <c r="N148" i="10" s="1"/>
  <c r="L169" i="10"/>
  <c r="N169" i="10"/>
  <c r="H170" i="10"/>
  <c r="H171" i="10"/>
  <c r="M171" i="10"/>
  <c r="H172" i="10"/>
  <c r="M172" i="10"/>
  <c r="L173" i="10"/>
  <c r="N173" i="10"/>
  <c r="O181" i="10"/>
  <c r="L156" i="10"/>
  <c r="L157" i="10"/>
  <c r="N158" i="10"/>
  <c r="L159" i="10"/>
  <c r="L167" i="10"/>
  <c r="H4" i="6"/>
  <c r="H7" i="6"/>
  <c r="H15" i="6"/>
  <c r="H21" i="6"/>
  <c r="H23" i="6"/>
  <c r="H29" i="6"/>
  <c r="H32" i="6"/>
  <c r="H38" i="6"/>
  <c r="H40" i="6"/>
  <c r="H46" i="6"/>
  <c r="H49" i="6"/>
  <c r="H55" i="6"/>
  <c r="H57" i="6"/>
  <c r="H62" i="6"/>
  <c r="H65" i="6"/>
  <c r="H70" i="6"/>
  <c r="H73" i="6"/>
  <c r="H79" i="6"/>
  <c r="H82" i="6"/>
  <c r="H88" i="6"/>
  <c r="H91" i="6"/>
  <c r="H97" i="6"/>
  <c r="H100" i="6"/>
  <c r="H106" i="6"/>
  <c r="H109" i="6"/>
  <c r="H113" i="6"/>
  <c r="H115" i="6"/>
  <c r="H119" i="6"/>
  <c r="H121" i="6"/>
  <c r="H125" i="6"/>
  <c r="H127" i="6"/>
  <c r="H132" i="6"/>
  <c r="H136" i="6"/>
  <c r="H138" i="6"/>
  <c r="H142" i="6"/>
  <c r="L142" i="6" s="1"/>
  <c r="H144" i="6"/>
  <c r="H147" i="6"/>
  <c r="H149" i="6"/>
  <c r="H153" i="6"/>
  <c r="H155" i="6"/>
  <c r="H159" i="6"/>
  <c r="H161" i="6"/>
  <c r="H162" i="6"/>
  <c r="I162" i="6"/>
  <c r="J162" i="6"/>
  <c r="I163" i="6"/>
  <c r="L163" i="6" s="1"/>
  <c r="I164" i="6"/>
  <c r="I165" i="6"/>
  <c r="I166" i="6"/>
  <c r="I167" i="6"/>
  <c r="L167" i="6" s="1"/>
  <c r="I168" i="6"/>
  <c r="I169" i="6"/>
  <c r="I170" i="6"/>
  <c r="I171" i="6"/>
  <c r="L171" i="6" s="1"/>
  <c r="I172" i="6"/>
  <c r="I173" i="6"/>
  <c r="L173" i="6"/>
  <c r="B25" i="5"/>
  <c r="B24" i="5"/>
  <c r="B23" i="5"/>
  <c r="B22" i="5"/>
  <c r="B21" i="5"/>
  <c r="A1" i="1"/>
  <c r="D38" i="1"/>
  <c r="D39" i="1"/>
  <c r="D40" i="1"/>
  <c r="D41" i="1"/>
  <c r="D42" i="1"/>
  <c r="D43" i="1"/>
  <c r="D44" i="1"/>
  <c r="D45" i="1"/>
  <c r="D46" i="1"/>
  <c r="D37" i="1"/>
  <c r="D36" i="1"/>
  <c r="D22" i="1"/>
  <c r="D20" i="1"/>
  <c r="D18" i="1"/>
  <c r="AE3" i="10"/>
  <c r="AD3" i="10"/>
  <c r="D13" i="5"/>
  <c r="F3" i="5"/>
  <c r="D25" i="5"/>
  <c r="D24" i="5"/>
  <c r="D23" i="5"/>
  <c r="D22" i="5"/>
  <c r="D21" i="5"/>
  <c r="D12" i="5"/>
  <c r="D11" i="5"/>
  <c r="H10" i="6" s="1"/>
  <c r="N32" i="2"/>
  <c r="N33" i="2"/>
  <c r="N34" i="2"/>
  <c r="N35" i="2"/>
  <c r="N36" i="2"/>
  <c r="N3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8" i="2"/>
  <c r="N39" i="2"/>
  <c r="O171" i="10" l="1"/>
  <c r="L160" i="10"/>
  <c r="N155" i="10"/>
  <c r="N159" i="10"/>
  <c r="L168" i="10"/>
  <c r="H158" i="6"/>
  <c r="H152" i="6"/>
  <c r="H146" i="6"/>
  <c r="H141" i="6"/>
  <c r="H135" i="6"/>
  <c r="H130" i="6"/>
  <c r="H124" i="6"/>
  <c r="H118" i="6"/>
  <c r="I85" i="10" s="1"/>
  <c r="P85" i="10" s="1"/>
  <c r="H112" i="6"/>
  <c r="I144" i="10" s="1"/>
  <c r="P144" i="10" s="1"/>
  <c r="H105" i="6"/>
  <c r="H96" i="6"/>
  <c r="I131" i="10" s="1"/>
  <c r="P131" i="10" s="1"/>
  <c r="H87" i="6"/>
  <c r="H78" i="6"/>
  <c r="O113" i="10" s="1"/>
  <c r="H69" i="6"/>
  <c r="H61" i="6"/>
  <c r="H54" i="6"/>
  <c r="I88" i="10" s="1"/>
  <c r="P88" i="10" s="1"/>
  <c r="H45" i="6"/>
  <c r="H37" i="6"/>
  <c r="H28" i="6"/>
  <c r="I65" i="10" s="1"/>
  <c r="P65" i="10" s="1"/>
  <c r="H20" i="6"/>
  <c r="L20" i="6" s="1"/>
  <c r="H12" i="6"/>
  <c r="L165" i="10"/>
  <c r="L38" i="6"/>
  <c r="H157" i="6"/>
  <c r="L157" i="6" s="1"/>
  <c r="H151" i="6"/>
  <c r="H145" i="6"/>
  <c r="L145" i="6" s="1"/>
  <c r="H140" i="6"/>
  <c r="H134" i="6"/>
  <c r="H129" i="6"/>
  <c r="H123" i="6"/>
  <c r="L123" i="6" s="1"/>
  <c r="H117" i="6"/>
  <c r="H111" i="6"/>
  <c r="H103" i="6"/>
  <c r="H94" i="6"/>
  <c r="O129" i="10" s="1"/>
  <c r="H85" i="6"/>
  <c r="H76" i="6"/>
  <c r="O111" i="10" s="1"/>
  <c r="H67" i="6"/>
  <c r="H59" i="6"/>
  <c r="H52" i="6"/>
  <c r="O86" i="10" s="1"/>
  <c r="H43" i="6"/>
  <c r="H35" i="6"/>
  <c r="H26" i="6"/>
  <c r="I63" i="10" s="1"/>
  <c r="P63" i="10" s="1"/>
  <c r="H18" i="6"/>
  <c r="I15" i="10" s="1"/>
  <c r="P15" i="10" s="1"/>
  <c r="N160" i="10"/>
  <c r="H5" i="6"/>
  <c r="L5" i="6" s="1"/>
  <c r="H11" i="6"/>
  <c r="H16" i="6"/>
  <c r="H22" i="6"/>
  <c r="H27" i="6"/>
  <c r="L27" i="6" s="1"/>
  <c r="H33" i="6"/>
  <c r="H44" i="6"/>
  <c r="H50" i="6"/>
  <c r="I83" i="10" s="1"/>
  <c r="H56" i="6"/>
  <c r="H60" i="6"/>
  <c r="O94" i="10" s="1"/>
  <c r="H66" i="6"/>
  <c r="H71" i="6"/>
  <c r="H77" i="6"/>
  <c r="H83" i="6"/>
  <c r="H89" i="6"/>
  <c r="H95" i="6"/>
  <c r="L95" i="6" s="1"/>
  <c r="H101" i="6"/>
  <c r="H107" i="6"/>
  <c r="H8" i="6"/>
  <c r="O58" i="10" s="1"/>
  <c r="H13" i="6"/>
  <c r="L13" i="6" s="1"/>
  <c r="H19" i="6"/>
  <c r="H24" i="6"/>
  <c r="I61" i="10" s="1"/>
  <c r="P61" i="10" s="1"/>
  <c r="H30" i="6"/>
  <c r="AC19" i="10" s="1"/>
  <c r="H36" i="6"/>
  <c r="H41" i="6"/>
  <c r="H47" i="6"/>
  <c r="H53" i="6"/>
  <c r="H58" i="6"/>
  <c r="H63" i="6"/>
  <c r="L63" i="6" s="1"/>
  <c r="H68" i="6"/>
  <c r="O103" i="10" s="1"/>
  <c r="H74" i="6"/>
  <c r="O109" i="10" s="1"/>
  <c r="H80" i="6"/>
  <c r="O115" i="10" s="1"/>
  <c r="H86" i="6"/>
  <c r="O121" i="10" s="1"/>
  <c r="H92" i="6"/>
  <c r="I127" i="10" s="1"/>
  <c r="P127" i="10" s="1"/>
  <c r="H98" i="6"/>
  <c r="I133" i="10" s="1"/>
  <c r="P133" i="10" s="1"/>
  <c r="H104" i="6"/>
  <c r="L165" i="6"/>
  <c r="H156" i="6"/>
  <c r="H150" i="6"/>
  <c r="L144" i="6"/>
  <c r="H139" i="6"/>
  <c r="L139" i="6" s="1"/>
  <c r="H133" i="6"/>
  <c r="H128" i="6"/>
  <c r="H122" i="6"/>
  <c r="H116" i="6"/>
  <c r="I148" i="10" s="1"/>
  <c r="P148" i="10" s="1"/>
  <c r="H110" i="6"/>
  <c r="I142" i="10" s="1"/>
  <c r="P142" i="10" s="1"/>
  <c r="H102" i="6"/>
  <c r="O137" i="10" s="1"/>
  <c r="H93" i="6"/>
  <c r="H84" i="6"/>
  <c r="O119" i="10" s="1"/>
  <c r="H75" i="6"/>
  <c r="H51" i="6"/>
  <c r="H42" i="6"/>
  <c r="L42" i="6" s="1"/>
  <c r="H34" i="6"/>
  <c r="L34" i="6" s="1"/>
  <c r="H25" i="6"/>
  <c r="H17" i="6"/>
  <c r="H9" i="6"/>
  <c r="L161" i="10"/>
  <c r="L166" i="10"/>
  <c r="N156" i="10"/>
  <c r="H160" i="6"/>
  <c r="H154" i="6"/>
  <c r="H148" i="6"/>
  <c r="H143" i="6"/>
  <c r="H137" i="6"/>
  <c r="L137" i="6" s="1"/>
  <c r="H131" i="6"/>
  <c r="H126" i="6"/>
  <c r="I100" i="10" s="1"/>
  <c r="P100" i="10" s="1"/>
  <c r="H120" i="6"/>
  <c r="H114" i="6"/>
  <c r="O146" i="10" s="1"/>
  <c r="H108" i="6"/>
  <c r="I140" i="10" s="1"/>
  <c r="P140" i="10" s="1"/>
  <c r="H99" i="6"/>
  <c r="L99" i="6" s="1"/>
  <c r="H90" i="6"/>
  <c r="I125" i="10" s="1"/>
  <c r="P125" i="10" s="1"/>
  <c r="H81" i="6"/>
  <c r="H72" i="6"/>
  <c r="O107" i="10" s="1"/>
  <c r="H64" i="6"/>
  <c r="O98" i="10" s="1"/>
  <c r="H48" i="6"/>
  <c r="H39" i="6"/>
  <c r="H31" i="6"/>
  <c r="L31" i="6" s="1"/>
  <c r="H14" i="6"/>
  <c r="I12" i="10" s="1"/>
  <c r="P12" i="10" s="1"/>
  <c r="H6" i="6"/>
  <c r="AC7" i="10" s="1"/>
  <c r="L155" i="10"/>
  <c r="L6" i="6"/>
  <c r="L150" i="6"/>
  <c r="L106" i="6"/>
  <c r="L46" i="6"/>
  <c r="L82" i="6"/>
  <c r="L50" i="6"/>
  <c r="L14" i="6"/>
  <c r="L152" i="6"/>
  <c r="L132" i="6"/>
  <c r="L126" i="6"/>
  <c r="L98" i="6"/>
  <c r="L116" i="6"/>
  <c r="L100" i="6"/>
  <c r="L36" i="6"/>
  <c r="L30" i="6"/>
  <c r="L10" i="6"/>
  <c r="L4" i="6"/>
  <c r="L160" i="6"/>
  <c r="L154" i="6"/>
  <c r="L146" i="6"/>
  <c r="L138" i="6"/>
  <c r="L118" i="6"/>
  <c r="L94" i="6"/>
  <c r="L86" i="6"/>
  <c r="L68" i="6"/>
  <c r="L52" i="6"/>
  <c r="L169" i="6"/>
  <c r="L148" i="6"/>
  <c r="L140" i="6"/>
  <c r="L134" i="6"/>
  <c r="L120" i="6"/>
  <c r="L112" i="6"/>
  <c r="L104" i="6"/>
  <c r="L96" i="6"/>
  <c r="L88" i="6"/>
  <c r="L62" i="6"/>
  <c r="L54" i="6"/>
  <c r="L40" i="6"/>
  <c r="L32" i="6"/>
  <c r="L16" i="6"/>
  <c r="L136" i="6"/>
  <c r="L70" i="6"/>
  <c r="O28" i="10"/>
  <c r="O72" i="10"/>
  <c r="L164" i="6"/>
  <c r="L149" i="6"/>
  <c r="L141" i="6"/>
  <c r="L133" i="6"/>
  <c r="L93" i="6"/>
  <c r="L69" i="6"/>
  <c r="L53" i="6"/>
  <c r="L29" i="6"/>
  <c r="O172" i="10"/>
  <c r="L172" i="6"/>
  <c r="L125" i="6"/>
  <c r="L109" i="6"/>
  <c r="L101" i="6"/>
  <c r="L85" i="6"/>
  <c r="L61" i="6"/>
  <c r="L45" i="6"/>
  <c r="L21" i="6"/>
  <c r="L166" i="6"/>
  <c r="L135" i="6"/>
  <c r="L119" i="6"/>
  <c r="L103" i="6"/>
  <c r="L71" i="6"/>
  <c r="L55" i="6"/>
  <c r="L39" i="6"/>
  <c r="L23" i="6"/>
  <c r="L159" i="6"/>
  <c r="L143" i="6"/>
  <c r="L127" i="6"/>
  <c r="L87" i="6"/>
  <c r="L79" i="6"/>
  <c r="L47" i="6"/>
  <c r="L15" i="6"/>
  <c r="L7" i="6"/>
  <c r="O170" i="10"/>
  <c r="L168" i="6"/>
  <c r="L161" i="6"/>
  <c r="L153" i="6"/>
  <c r="L129" i="6"/>
  <c r="L121" i="6"/>
  <c r="L113" i="6"/>
  <c r="L105" i="6"/>
  <c r="L97" i="6"/>
  <c r="L89" i="6"/>
  <c r="L81" i="6"/>
  <c r="L73" i="6"/>
  <c r="L65" i="6"/>
  <c r="L57" i="6"/>
  <c r="L49" i="6"/>
  <c r="L41" i="6"/>
  <c r="L33" i="6"/>
  <c r="L25" i="6"/>
  <c r="L17" i="6"/>
  <c r="L170" i="6"/>
  <c r="L155" i="6"/>
  <c r="L147" i="6"/>
  <c r="L131" i="6"/>
  <c r="L115" i="6"/>
  <c r="L107" i="6"/>
  <c r="L91" i="6"/>
  <c r="L67" i="6"/>
  <c r="L51" i="6"/>
  <c r="L43" i="6"/>
  <c r="L35" i="6"/>
  <c r="L19" i="6"/>
  <c r="N157" i="10"/>
  <c r="O27" i="10"/>
  <c r="O71" i="10"/>
  <c r="O135" i="10"/>
  <c r="I135" i="10"/>
  <c r="P135" i="10" s="1"/>
  <c r="O123" i="10"/>
  <c r="I123" i="10"/>
  <c r="P123" i="10" s="1"/>
  <c r="O117" i="10"/>
  <c r="I117" i="10"/>
  <c r="P117" i="10" s="1"/>
  <c r="O105" i="10"/>
  <c r="I105" i="10"/>
  <c r="P105" i="10" s="1"/>
  <c r="O96" i="10"/>
  <c r="I96" i="10"/>
  <c r="P96" i="10" s="1"/>
  <c r="I21" i="10"/>
  <c r="P21" i="10" s="1"/>
  <c r="O21" i="10"/>
  <c r="I8" i="10"/>
  <c r="P8" i="10" s="1"/>
  <c r="AC8" i="10"/>
  <c r="O8" i="10"/>
  <c r="I5" i="10"/>
  <c r="O5" i="10"/>
  <c r="AC5" i="10"/>
  <c r="N167" i="10"/>
  <c r="N165" i="10"/>
  <c r="O138" i="10"/>
  <c r="I138" i="10"/>
  <c r="P138" i="10" s="1"/>
  <c r="L162" i="6"/>
  <c r="N168" i="10"/>
  <c r="N166" i="10"/>
  <c r="N161" i="10"/>
  <c r="L158" i="10"/>
  <c r="N154" i="10"/>
  <c r="L154" i="10"/>
  <c r="N40" i="2"/>
  <c r="F40" i="2" s="1"/>
  <c r="C15" i="2" s="1"/>
  <c r="L24" i="6" l="1"/>
  <c r="L92" i="6"/>
  <c r="L102" i="6"/>
  <c r="L28" i="6"/>
  <c r="L110" i="6"/>
  <c r="L76" i="6"/>
  <c r="L60" i="6"/>
  <c r="L26" i="6"/>
  <c r="L90" i="6"/>
  <c r="O61" i="10"/>
  <c r="I113" i="10"/>
  <c r="P113" i="10" s="1"/>
  <c r="I94" i="10"/>
  <c r="P94" i="10" s="1"/>
  <c r="AC61" i="10"/>
  <c r="O142" i="10"/>
  <c r="O65" i="10"/>
  <c r="AC65" i="10"/>
  <c r="O140" i="10"/>
  <c r="O127" i="10"/>
  <c r="O148" i="10"/>
  <c r="O131" i="10"/>
  <c r="I7" i="10"/>
  <c r="P7" i="10" s="1"/>
  <c r="I115" i="10"/>
  <c r="P115" i="10" s="1"/>
  <c r="I146" i="10"/>
  <c r="P146" i="10" s="1"/>
  <c r="O83" i="10"/>
  <c r="I107" i="10"/>
  <c r="P107" i="10" s="1"/>
  <c r="I121" i="10"/>
  <c r="P121" i="10" s="1"/>
  <c r="O15" i="10"/>
  <c r="AC63" i="10"/>
  <c r="I111" i="10"/>
  <c r="P111" i="10" s="1"/>
  <c r="O7" i="10"/>
  <c r="O125" i="10"/>
  <c r="I86" i="10"/>
  <c r="P86" i="10" s="1"/>
  <c r="O19" i="10"/>
  <c r="O85" i="10"/>
  <c r="O133" i="10"/>
  <c r="I19" i="10"/>
  <c r="P19" i="10" s="1"/>
  <c r="O63" i="10"/>
  <c r="O144" i="10"/>
  <c r="AC58" i="10"/>
  <c r="O100" i="10"/>
  <c r="O12" i="10"/>
  <c r="O88" i="10"/>
  <c r="I103" i="10"/>
  <c r="P103" i="10" s="1"/>
  <c r="I109" i="10"/>
  <c r="P109" i="10" s="1"/>
  <c r="I129" i="10"/>
  <c r="P129" i="10" s="1"/>
  <c r="I137" i="10"/>
  <c r="P137" i="10" s="1"/>
  <c r="I58" i="10"/>
  <c r="AB58" i="10" s="1"/>
  <c r="L128" i="6"/>
  <c r="L74" i="6"/>
  <c r="L18" i="6"/>
  <c r="I98" i="10"/>
  <c r="P98" i="10" s="1"/>
  <c r="L75" i="6"/>
  <c r="L111" i="6"/>
  <c r="L48" i="6"/>
  <c r="L156" i="6"/>
  <c r="L158" i="6"/>
  <c r="L151" i="6"/>
  <c r="L72" i="6"/>
  <c r="L66" i="6"/>
  <c r="L130" i="6"/>
  <c r="I119" i="10"/>
  <c r="P119" i="10" s="1"/>
  <c r="L11" i="6"/>
  <c r="L59" i="6"/>
  <c r="L83" i="6"/>
  <c r="L9" i="6"/>
  <c r="L37" i="6"/>
  <c r="L77" i="6"/>
  <c r="L117" i="6"/>
  <c r="L78" i="6"/>
  <c r="L8" i="6"/>
  <c r="L64" i="6"/>
  <c r="L44" i="6"/>
  <c r="L124" i="6"/>
  <c r="L108" i="6"/>
  <c r="L58" i="6"/>
  <c r="L22" i="6"/>
  <c r="L12" i="6"/>
  <c r="L80" i="6"/>
  <c r="L84" i="6"/>
  <c r="L114" i="6"/>
  <c r="L122" i="6"/>
  <c r="L56" i="6"/>
  <c r="I17" i="10"/>
  <c r="P17" i="10" s="1"/>
  <c r="O17" i="10"/>
  <c r="AC59" i="10"/>
  <c r="I59" i="10"/>
  <c r="O59" i="10"/>
  <c r="AC62" i="10"/>
  <c r="I62" i="10"/>
  <c r="P62" i="10" s="1"/>
  <c r="O62" i="10"/>
  <c r="I91" i="10"/>
  <c r="P91" i="10" s="1"/>
  <c r="O91" i="10"/>
  <c r="O108" i="10"/>
  <c r="I108" i="10"/>
  <c r="P108" i="10" s="1"/>
  <c r="O124" i="10"/>
  <c r="I124" i="10"/>
  <c r="P124" i="10" s="1"/>
  <c r="I57" i="10"/>
  <c r="AC57" i="10"/>
  <c r="O57" i="10"/>
  <c r="I20" i="10"/>
  <c r="P20" i="10" s="1"/>
  <c r="O20" i="10"/>
  <c r="O97" i="10"/>
  <c r="I97" i="10"/>
  <c r="P97" i="10" s="1"/>
  <c r="O122" i="10"/>
  <c r="I122" i="10"/>
  <c r="P122" i="10" s="1"/>
  <c r="N162" i="10"/>
  <c r="I11" i="10"/>
  <c r="P11" i="10" s="1"/>
  <c r="O11" i="10"/>
  <c r="I87" i="10"/>
  <c r="P87" i="10" s="1"/>
  <c r="O87" i="10"/>
  <c r="O128" i="10"/>
  <c r="I128" i="10"/>
  <c r="P128" i="10" s="1"/>
  <c r="P5" i="10"/>
  <c r="AB5" i="10"/>
  <c r="I60" i="10"/>
  <c r="P60" i="10" s="1"/>
  <c r="O60" i="10"/>
  <c r="AC9" i="10"/>
  <c r="I9" i="10"/>
  <c r="P9" i="10" s="1"/>
  <c r="O9" i="10"/>
  <c r="I64" i="10"/>
  <c r="P64" i="10" s="1"/>
  <c r="O64" i="10"/>
  <c r="AC64" i="10"/>
  <c r="I93" i="10"/>
  <c r="P93" i="10" s="1"/>
  <c r="O93" i="10"/>
  <c r="O110" i="10"/>
  <c r="I110" i="10"/>
  <c r="P110" i="10" s="1"/>
  <c r="O126" i="10"/>
  <c r="I126" i="10"/>
  <c r="P126" i="10" s="1"/>
  <c r="O139" i="10"/>
  <c r="I139" i="10"/>
  <c r="P139" i="10" s="1"/>
  <c r="L150" i="10"/>
  <c r="O106" i="10"/>
  <c r="I106" i="10"/>
  <c r="P106" i="10" s="1"/>
  <c r="O112" i="10"/>
  <c r="I112" i="10"/>
  <c r="P112" i="10" s="1"/>
  <c r="O136" i="10"/>
  <c r="I136" i="10"/>
  <c r="P136" i="10" s="1"/>
  <c r="I14" i="10"/>
  <c r="P14" i="10" s="1"/>
  <c r="O14" i="10"/>
  <c r="I22" i="10"/>
  <c r="P22" i="10" s="1"/>
  <c r="O22" i="10"/>
  <c r="O99" i="10"/>
  <c r="I99" i="10"/>
  <c r="P99" i="10" s="1"/>
  <c r="O116" i="10"/>
  <c r="I116" i="10"/>
  <c r="P116" i="10" s="1"/>
  <c r="O132" i="10"/>
  <c r="I132" i="10"/>
  <c r="P132" i="10" s="1"/>
  <c r="I13" i="10"/>
  <c r="P13" i="10" s="1"/>
  <c r="O13" i="10"/>
  <c r="O114" i="10"/>
  <c r="I114" i="10"/>
  <c r="P114" i="10" s="1"/>
  <c r="O143" i="10"/>
  <c r="I143" i="10"/>
  <c r="P143" i="10" s="1"/>
  <c r="AC66" i="10"/>
  <c r="I66" i="10"/>
  <c r="P66" i="10" s="1"/>
  <c r="O66" i="10"/>
  <c r="O104" i="10"/>
  <c r="I104" i="10"/>
  <c r="P104" i="10" s="1"/>
  <c r="P83" i="10"/>
  <c r="L164" i="10"/>
  <c r="I16" i="10"/>
  <c r="P16" i="10" s="1"/>
  <c r="O16" i="10"/>
  <c r="I84" i="10"/>
  <c r="P84" i="10" s="1"/>
  <c r="O84" i="10"/>
  <c r="O102" i="10"/>
  <c r="I102" i="10"/>
  <c r="P102" i="10" s="1"/>
  <c r="O118" i="10"/>
  <c r="I118" i="10"/>
  <c r="P118" i="10" s="1"/>
  <c r="O134" i="10"/>
  <c r="I134" i="10"/>
  <c r="P134" i="10" s="1"/>
  <c r="O147" i="10"/>
  <c r="I147" i="10"/>
  <c r="P147" i="10" s="1"/>
  <c r="O145" i="10"/>
  <c r="I145" i="10"/>
  <c r="P145" i="10" s="1"/>
  <c r="AC18" i="10"/>
  <c r="I18" i="10"/>
  <c r="P18" i="10" s="1"/>
  <c r="O18" i="10"/>
  <c r="I89" i="10"/>
  <c r="P89" i="10" s="1"/>
  <c r="O89" i="10"/>
  <c r="O130" i="10"/>
  <c r="I130" i="10"/>
  <c r="P130" i="10" s="1"/>
  <c r="I23" i="10"/>
  <c r="P23" i="10" s="1"/>
  <c r="O23" i="10"/>
  <c r="I6" i="10"/>
  <c r="AC6" i="10"/>
  <c r="O6" i="10"/>
  <c r="O95" i="10"/>
  <c r="I95" i="10"/>
  <c r="P95" i="10" s="1"/>
  <c r="O120" i="10"/>
  <c r="I120" i="10"/>
  <c r="P120" i="10" s="1"/>
  <c r="O141" i="10"/>
  <c r="I141" i="10"/>
  <c r="P141" i="10" s="1"/>
  <c r="J170" i="10" l="1"/>
  <c r="AB7" i="10"/>
  <c r="P58" i="10"/>
  <c r="N71" i="10"/>
  <c r="J71" i="10"/>
  <c r="J171" i="10"/>
  <c r="N150" i="10"/>
  <c r="L152" i="10"/>
  <c r="N24" i="10"/>
  <c r="N152" i="10"/>
  <c r="L24" i="10"/>
  <c r="N164" i="10"/>
  <c r="I92" i="10"/>
  <c r="P92" i="10" s="1"/>
  <c r="O92" i="10"/>
  <c r="O90" i="10"/>
  <c r="I90" i="10"/>
  <c r="P90" i="10" s="1"/>
  <c r="O10" i="10"/>
  <c r="I10" i="10"/>
  <c r="P10" i="10" s="1"/>
  <c r="AC10" i="10"/>
  <c r="AC26" i="10" s="1"/>
  <c r="O101" i="10"/>
  <c r="I101" i="10"/>
  <c r="P101" i="10" s="1"/>
  <c r="I171" i="10"/>
  <c r="N171" i="10"/>
  <c r="L171" i="10"/>
  <c r="AE171" i="10" s="1"/>
  <c r="N68" i="10"/>
  <c r="AB57" i="10"/>
  <c r="P57" i="10"/>
  <c r="AB59" i="10"/>
  <c r="P59" i="10"/>
  <c r="J27" i="10"/>
  <c r="I170" i="10"/>
  <c r="N170" i="10"/>
  <c r="L170" i="10"/>
  <c r="AE170" i="10" s="1"/>
  <c r="L153" i="10"/>
  <c r="N153" i="10"/>
  <c r="L68" i="10"/>
  <c r="L149" i="10"/>
  <c r="N149" i="10"/>
  <c r="J172" i="10"/>
  <c r="AB6" i="10"/>
  <c r="P6" i="10"/>
  <c r="L67" i="10"/>
  <c r="L163" i="10"/>
  <c r="N163" i="10"/>
  <c r="I71" i="10"/>
  <c r="J72" i="10"/>
  <c r="L151" i="10"/>
  <c r="N151" i="10"/>
  <c r="L162" i="10"/>
  <c r="AC70" i="10"/>
  <c r="AB25" i="10" l="1"/>
  <c r="H25" i="10" s="1"/>
  <c r="L71" i="10"/>
  <c r="AE71" i="10" s="1"/>
  <c r="N67" i="10"/>
  <c r="J28" i="10"/>
  <c r="AB69" i="10"/>
  <c r="H69" i="10" s="1"/>
  <c r="O69" i="10" s="1"/>
  <c r="O25" i="10"/>
  <c r="I25" i="10"/>
  <c r="P25" i="10" s="1"/>
  <c r="I172" i="10"/>
  <c r="N172" i="10"/>
  <c r="N181" i="10" s="1"/>
  <c r="M57" i="11" s="1"/>
  <c r="N57" i="11" s="1"/>
  <c r="N81" i="11" s="1"/>
  <c r="M6" i="11" s="1"/>
  <c r="N6" i="11" s="1"/>
  <c r="L172" i="10"/>
  <c r="AE172" i="10" s="1"/>
  <c r="AE180" i="10" s="1"/>
  <c r="AC180" i="10" s="1"/>
  <c r="I27" i="10"/>
  <c r="N27" i="10"/>
  <c r="L27" i="10"/>
  <c r="AE27" i="10" s="1"/>
  <c r="P170" i="10"/>
  <c r="P171" i="10"/>
  <c r="I72" i="10"/>
  <c r="N72" i="10"/>
  <c r="L72" i="10"/>
  <c r="AE72" i="10" s="1"/>
  <c r="I69" i="10" l="1"/>
  <c r="P69" i="10" s="1"/>
  <c r="AE74" i="10"/>
  <c r="AC74" i="10" s="1"/>
  <c r="N81" i="10"/>
  <c r="M32" i="11" s="1"/>
  <c r="N32" i="11" s="1"/>
  <c r="P71" i="10"/>
  <c r="N28" i="10"/>
  <c r="N55" i="10" s="1"/>
  <c r="M31" i="11" s="1"/>
  <c r="N31" i="11" s="1"/>
  <c r="I28" i="10"/>
  <c r="L28" i="10"/>
  <c r="AE28" i="10" s="1"/>
  <c r="AE30" i="10" s="1"/>
  <c r="AC30" i="10" s="1"/>
  <c r="L181" i="10"/>
  <c r="K57" i="11" s="1"/>
  <c r="L57" i="11" s="1"/>
  <c r="L81" i="11" s="1"/>
  <c r="K6" i="11" s="1"/>
  <c r="L6" i="11" s="1"/>
  <c r="AD180" i="10"/>
  <c r="H173" i="10" s="1"/>
  <c r="P172" i="10"/>
  <c r="P27" i="10"/>
  <c r="L81" i="10"/>
  <c r="K32" i="11" s="1"/>
  <c r="L32" i="11" s="1"/>
  <c r="P72" i="10"/>
  <c r="AD74" i="10"/>
  <c r="H73" i="10" s="1"/>
  <c r="N55" i="11" l="1"/>
  <c r="M5" i="11" s="1"/>
  <c r="N5" i="11" s="1"/>
  <c r="N29" i="11" s="1"/>
  <c r="AD30" i="10"/>
  <c r="H29" i="10" s="1"/>
  <c r="I29" i="10" s="1"/>
  <c r="P29" i="10" s="1"/>
  <c r="P28" i="10"/>
  <c r="L55" i="10"/>
  <c r="K31" i="11" s="1"/>
  <c r="L31" i="11" s="1"/>
  <c r="L55" i="11" s="1"/>
  <c r="K5" i="11" s="1"/>
  <c r="L5" i="11" s="1"/>
  <c r="L29" i="11" s="1"/>
  <c r="O164" i="10"/>
  <c r="I164" i="10"/>
  <c r="P164" i="10" s="1"/>
  <c r="O156" i="10"/>
  <c r="I156" i="10"/>
  <c r="P156" i="10" s="1"/>
  <c r="O73" i="10"/>
  <c r="I73" i="10"/>
  <c r="P73" i="10" s="1"/>
  <c r="I173" i="10"/>
  <c r="P173" i="10" s="1"/>
  <c r="O173" i="10"/>
  <c r="O168" i="10"/>
  <c r="I168" i="10"/>
  <c r="P168" i="10" s="1"/>
  <c r="C2" i="5" l="1"/>
  <c r="D8" i="3"/>
  <c r="D2" i="5"/>
  <c r="D11" i="3"/>
  <c r="O29" i="10"/>
  <c r="I151" i="10"/>
  <c r="P151" i="10" s="1"/>
  <c r="O151" i="10"/>
  <c r="O149" i="10"/>
  <c r="I149" i="10"/>
  <c r="I167" i="10"/>
  <c r="P167" i="10" s="1"/>
  <c r="O167" i="10"/>
  <c r="O161" i="10"/>
  <c r="I161" i="10"/>
  <c r="P161" i="10" s="1"/>
  <c r="O152" i="10"/>
  <c r="I152" i="10"/>
  <c r="P152" i="10" s="1"/>
  <c r="I162" i="10"/>
  <c r="P162" i="10" s="1"/>
  <c r="O162" i="10"/>
  <c r="O160" i="10"/>
  <c r="I160" i="10"/>
  <c r="P160" i="10" s="1"/>
  <c r="I166" i="10"/>
  <c r="P166" i="10" s="1"/>
  <c r="O166" i="10"/>
  <c r="I158" i="10"/>
  <c r="P158" i="10" s="1"/>
  <c r="O158" i="10"/>
  <c r="I150" i="10"/>
  <c r="P150" i="10" s="1"/>
  <c r="O150" i="10"/>
  <c r="O165" i="10"/>
  <c r="I165" i="10"/>
  <c r="P165" i="10" s="1"/>
  <c r="I155" i="10"/>
  <c r="P155" i="10" s="1"/>
  <c r="O155" i="10"/>
  <c r="I163" i="10"/>
  <c r="P163" i="10" s="1"/>
  <c r="O163" i="10"/>
  <c r="O153" i="10"/>
  <c r="I153" i="10"/>
  <c r="P153" i="10" s="1"/>
  <c r="I159" i="10"/>
  <c r="P159" i="10" s="1"/>
  <c r="O159" i="10"/>
  <c r="I154" i="10"/>
  <c r="P154" i="10" s="1"/>
  <c r="O154" i="10"/>
  <c r="O157" i="10"/>
  <c r="I157" i="10"/>
  <c r="P157" i="10" s="1"/>
  <c r="D14" i="3" l="1"/>
  <c r="D17" i="3"/>
  <c r="D19" i="3" s="1"/>
  <c r="D18" i="3"/>
  <c r="D9" i="3"/>
  <c r="D10" i="3" s="1"/>
  <c r="O68" i="10"/>
  <c r="I68" i="10"/>
  <c r="P68" i="10" s="1"/>
  <c r="I24" i="10"/>
  <c r="O24" i="10"/>
  <c r="I67" i="10"/>
  <c r="O67" i="10"/>
  <c r="P149" i="10"/>
  <c r="AC169" i="10"/>
  <c r="D13" i="3" l="1"/>
  <c r="D12" i="3"/>
  <c r="AD26" i="10"/>
  <c r="H26" i="10" s="1"/>
  <c r="P24" i="10"/>
  <c r="AD169" i="10"/>
  <c r="H169" i="10" s="1"/>
  <c r="P67" i="10"/>
  <c r="AD70" i="10"/>
  <c r="H70" i="10" s="1"/>
  <c r="O26" i="10" l="1"/>
  <c r="I26" i="10"/>
  <c r="O70" i="10"/>
  <c r="I70" i="10"/>
  <c r="I169" i="10"/>
  <c r="O169" i="10"/>
  <c r="P26" i="10" l="1"/>
  <c r="P55" i="10" s="1"/>
  <c r="I55" i="10"/>
  <c r="H31" i="11" s="1"/>
  <c r="P169" i="10"/>
  <c r="P181" i="10" s="1"/>
  <c r="I181" i="10"/>
  <c r="H57" i="11" s="1"/>
  <c r="P70" i="10"/>
  <c r="P81" i="10" s="1"/>
  <c r="I81" i="10"/>
  <c r="H32" i="11" s="1"/>
  <c r="O31" i="11" l="1"/>
  <c r="I31" i="11"/>
  <c r="P31" i="11" s="1"/>
  <c r="O57" i="11"/>
  <c r="I57" i="11"/>
  <c r="O32" i="11"/>
  <c r="I32" i="11"/>
  <c r="P32" i="11" l="1"/>
  <c r="P55" i="11" s="1"/>
  <c r="I55" i="11"/>
  <c r="H5" i="11" s="1"/>
  <c r="P57" i="11"/>
  <c r="P81" i="11" s="1"/>
  <c r="I81" i="11"/>
  <c r="H6" i="11" s="1"/>
  <c r="I6" i="11" l="1"/>
  <c r="P6" i="11" s="1"/>
  <c r="O6" i="11"/>
  <c r="O5" i="11"/>
  <c r="I5" i="11"/>
  <c r="I29" i="11" l="1"/>
  <c r="P5" i="11"/>
  <c r="P29" i="11" s="1"/>
  <c r="B2" i="5" l="1"/>
  <c r="F2" i="5" s="1"/>
  <c r="D5" i="3"/>
  <c r="D7" i="3" l="1"/>
  <c r="D15" i="3" l="1"/>
  <c r="D16" i="3"/>
  <c r="D25" i="3" l="1"/>
  <c r="D27" i="3" s="1"/>
  <c r="D28" i="3" s="1"/>
  <c r="D26" i="3" l="1"/>
  <c r="D29" i="3" s="1"/>
  <c r="D30" i="3" s="1"/>
  <c r="D31" i="3" s="1"/>
  <c r="D33" i="3" l="1"/>
</calcChain>
</file>

<file path=xl/sharedStrings.xml><?xml version="1.0" encoding="utf-8"?>
<sst xmlns="http://schemas.openxmlformats.org/spreadsheetml/2006/main" count="2005" uniqueCount="902">
  <si>
    <t>내  용</t>
    <phoneticPr fontId="2" type="noConversion"/>
  </si>
  <si>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</si>
  <si>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</si>
  <si>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</si>
  <si>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</si>
  <si>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>件    名: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</si>
  <si>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</si>
  <si>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</si>
  <si>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</si>
  <si>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</si>
  <si>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</si>
  <si>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</si>
  <si>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</si>
  <si>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</si>
  <si>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</si>
  <si>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</si>
  <si>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</si>
  <si>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</si>
  <si>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</si>
  <si>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</si>
  <si>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</si>
  <si>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</si>
  <si>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</si>
  <si>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</si>
  <si>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</si>
  <si>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</si>
  <si>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</si>
  <si>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</si>
  <si>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</si>
  <si>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</si>
  <si>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</si>
  <si>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</si>
  <si>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</si>
  <si>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</si>
  <si>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</si>
  <si>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</si>
  <si>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</si>
  <si>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</si>
  <si>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</si>
  <si>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 xml:space="preserve">  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</si>
  <si>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</si>
  <si>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</si>
  <si>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</si>
  <si>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</si>
  <si>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</si>
  <si>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</si>
  <si>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</si>
  <si>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</si>
  <si>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제 출 처:</t>
    <phoneticPr fontId="2" type="noConversion"/>
  </si>
  <si>
    <t>제 출 일:</t>
    <phoneticPr fontId="2" type="noConversion"/>
  </si>
  <si>
    <t>공 사 명:</t>
    <phoneticPr fontId="2" type="noConversion"/>
  </si>
  <si>
    <t>공사금액:</t>
    <phoneticPr fontId="2" type="noConversion"/>
  </si>
  <si>
    <t>금    액</t>
    <phoneticPr fontId="2" type="noConversion"/>
  </si>
  <si>
    <t>비       고</t>
    <phoneticPr fontId="2" type="noConversion"/>
  </si>
  <si>
    <t>提 出 處:</t>
    <phoneticPr fontId="2" type="noConversion"/>
  </si>
  <si>
    <t>提 出 日:</t>
    <phoneticPr fontId="2" type="noConversion"/>
  </si>
  <si>
    <t xml:space="preserve"> 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</si>
  <si>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</si>
  <si>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</si>
  <si>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</si>
  <si>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</si>
  <si>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</si>
  <si>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</si>
  <si>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</si>
  <si>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</si>
  <si>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</si>
  <si>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</si>
  <si>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</si>
  <si>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</si>
  <si>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</si>
  <si>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</si>
  <si>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</si>
  <si>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</si>
  <si>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</si>
  <si>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</si>
  <si>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</si>
  <si>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</si>
  <si>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</si>
  <si>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</si>
  <si>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</si>
  <si>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</si>
  <si>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</si>
  <si>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</si>
  <si>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</si>
  <si>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</si>
  <si>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</si>
  <si>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</si>
  <si>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</si>
  <si>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</si>
  <si>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</si>
  <si>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 xml:space="preserve"> </t>
    <phoneticPr fontId="2" type="noConversion"/>
  </si>
  <si>
    <t>요율</t>
    <phoneticPr fontId="2" type="noConversion"/>
  </si>
  <si>
    <t>금액</t>
    <phoneticPr fontId="2" type="noConversion"/>
  </si>
  <si>
    <t>요율</t>
    <phoneticPr fontId="2" type="noConversion"/>
  </si>
  <si>
    <t>이윤</t>
    <phoneticPr fontId="2" type="noConversion"/>
  </si>
  <si>
    <t>끝자리맞추기</t>
    <phoneticPr fontId="2" type="noConversion"/>
  </si>
  <si>
    <t>공사명:</t>
    <phoneticPr fontId="2" type="noConversion"/>
  </si>
  <si>
    <t xml:space="preserve"> </t>
    <phoneticPr fontId="2" type="noConversion"/>
  </si>
  <si>
    <t xml:space="preserve"> 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</si>
  <si>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</si>
  <si>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</si>
  <si>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</si>
  <si>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</si>
  <si>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</si>
  <si>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</si>
  <si>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</si>
  <si>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</si>
  <si>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</si>
  <si>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</si>
  <si>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</si>
  <si>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</si>
  <si>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</si>
  <si>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</si>
  <si>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</si>
  <si>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</si>
  <si>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</si>
  <si>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</si>
  <si>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</si>
  <si>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</si>
  <si>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</si>
  <si>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견적가로형식-1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</si>
  <si>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</si>
  <si>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</si>
  <si>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</si>
  <si>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</si>
  <si>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</si>
  <si>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</si>
  <si>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</si>
  <si>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</si>
  <si>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</si>
  <si>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</si>
  <si>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</si>
  <si>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</si>
  <si>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</si>
  <si>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</si>
  <si>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</si>
  <si>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</si>
  <si>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</si>
  <si>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</si>
  <si>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</si>
  <si>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</si>
  <si>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</si>
  <si>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1-1. 소방전기공사</t>
  </si>
  <si>
    <t>1-2. 펌프 전원 공사</t>
  </si>
  <si>
    <t>2-1. 간이스프링클러설비공사</t>
  </si>
  <si>
    <t>3913170610034832</t>
  </si>
  <si>
    <t>강제전선관</t>
  </si>
  <si>
    <t>아연도 16 mm</t>
  </si>
  <si>
    <t>M</t>
  </si>
  <si>
    <t>3913170610034833</t>
  </si>
  <si>
    <t>아연도 22 mm</t>
  </si>
  <si>
    <t>3913170610034834</t>
  </si>
  <si>
    <t>아연도 28 mm</t>
  </si>
  <si>
    <t>3913170610034835</t>
  </si>
  <si>
    <t>아연도 36 mm</t>
  </si>
  <si>
    <t>3913170610034836</t>
  </si>
  <si>
    <t>아연도 42 mm</t>
  </si>
  <si>
    <t>3913170610034837</t>
  </si>
  <si>
    <t>아연도 54 mm</t>
  </si>
  <si>
    <t>3913170620174410</t>
  </si>
  <si>
    <t>1종금속제가요전선관</t>
  </si>
  <si>
    <t>16 mm 일반-비방수</t>
  </si>
  <si>
    <t>3913170620174411</t>
  </si>
  <si>
    <t>22 mm 일반-비방수</t>
  </si>
  <si>
    <t>3913170620174412</t>
  </si>
  <si>
    <t>28 mm 일반-비방수</t>
  </si>
  <si>
    <t>3913170620174434</t>
  </si>
  <si>
    <t>커넥터, 16 mm 일반-비방수</t>
  </si>
  <si>
    <t>개</t>
  </si>
  <si>
    <t>3913170620174435</t>
  </si>
  <si>
    <t>커넥터, 22 mm 일반-비방수</t>
  </si>
  <si>
    <t>3913170620174436</t>
  </si>
  <si>
    <t>커넥터, 28 mm 일반-비방수</t>
  </si>
  <si>
    <t>3913170820177701</t>
  </si>
  <si>
    <t>U-BOLT w/NUT</t>
  </si>
  <si>
    <t>54C    CH-31-054</t>
  </si>
  <si>
    <t>조</t>
  </si>
  <si>
    <t>3912130810035750</t>
  </si>
  <si>
    <t>아우트렛박스</t>
  </si>
  <si>
    <t>8각 54㎜</t>
  </si>
  <si>
    <t>3912130820174710</t>
  </si>
  <si>
    <t>아우트렛박스 커버</t>
  </si>
  <si>
    <t>커버, 8각, 평형</t>
  </si>
  <si>
    <t>3912130310035800</t>
  </si>
  <si>
    <t>풀박스</t>
  </si>
  <si>
    <t>200×200×150</t>
  </si>
  <si>
    <t>3912130320174767</t>
  </si>
  <si>
    <t>300×300×200</t>
  </si>
  <si>
    <t>3116210220135769</t>
  </si>
  <si>
    <t>스트롱앵커</t>
  </si>
  <si>
    <t>3/8</t>
  </si>
  <si>
    <t>3016160420165671</t>
  </si>
  <si>
    <t>C - 형강</t>
  </si>
  <si>
    <t>60-30-10-2.3t</t>
  </si>
  <si>
    <t>2612162922076727</t>
  </si>
  <si>
    <t>450/750V 내열비닐절연전선</t>
  </si>
  <si>
    <t>HFIX 1.78mm(2.5㎟)</t>
  </si>
  <si>
    <t>2612152420683697</t>
  </si>
  <si>
    <t>접지용비닐절연전선(F-GV)</t>
  </si>
  <si>
    <t>6㎟</t>
  </si>
  <si>
    <t>2612152420683698</t>
  </si>
  <si>
    <t>10㎟</t>
  </si>
  <si>
    <t>2612152420683699</t>
  </si>
  <si>
    <t>16㎟</t>
  </si>
  <si>
    <t>2612164020684033</t>
  </si>
  <si>
    <t>소방용내화전선(F-FR-8)</t>
  </si>
  <si>
    <t>3C×6㎟</t>
  </si>
  <si>
    <t>2612164020684034</t>
  </si>
  <si>
    <t>3C×10㎟</t>
  </si>
  <si>
    <t>2612164020684036</t>
  </si>
  <si>
    <t>3C×25㎟</t>
  </si>
  <si>
    <t>2612160320684224</t>
  </si>
  <si>
    <t>난연제어케이블</t>
  </si>
  <si>
    <t>F-CVV 2Cx1.5㎟</t>
  </si>
  <si>
    <t>4619150520935779</t>
  </si>
  <si>
    <t>전자싸이렌</t>
  </si>
  <si>
    <t>DC 24V</t>
  </si>
  <si>
    <t>4618250620192674</t>
  </si>
  <si>
    <t>중계기</t>
  </si>
  <si>
    <t>2/2 감시/제어</t>
  </si>
  <si>
    <t>대</t>
  </si>
  <si>
    <t>4322330621650738</t>
  </si>
  <si>
    <t>중계기수용함</t>
  </si>
  <si>
    <t>1 개용</t>
  </si>
  <si>
    <t>3912110121654339</t>
  </si>
  <si>
    <t>분전반 외함(ALL SUS)</t>
  </si>
  <si>
    <t>500* 800*180</t>
  </si>
  <si>
    <t>면</t>
  </si>
  <si>
    <t>3912110320178179</t>
  </si>
  <si>
    <t>배전반 부속재</t>
  </si>
  <si>
    <t>ET</t>
  </si>
  <si>
    <t>3912110320178180</t>
  </si>
  <si>
    <t>NT</t>
  </si>
  <si>
    <t>3912110420179148</t>
  </si>
  <si>
    <t>아크릴 명판</t>
  </si>
  <si>
    <t>60*350</t>
  </si>
  <si>
    <t>EA</t>
  </si>
  <si>
    <t>3912110420179154</t>
  </si>
  <si>
    <t>20* 50</t>
  </si>
  <si>
    <t>3912152020171491</t>
  </si>
  <si>
    <t>과전류 계전기</t>
  </si>
  <si>
    <t>E.O.C.R, AC110/220</t>
  </si>
  <si>
    <t>3912161620167044</t>
  </si>
  <si>
    <t>배선용차단기(ABS-104)</t>
  </si>
  <si>
    <t>4P 100AF75AT</t>
  </si>
  <si>
    <t>3912161420167144</t>
  </si>
  <si>
    <t>누전차단기(53Fb)</t>
  </si>
  <si>
    <t>3P 50AF30AT</t>
  </si>
  <si>
    <t>3912161420167146</t>
  </si>
  <si>
    <t>3P 50AF50AT</t>
  </si>
  <si>
    <t>3912151220169867</t>
  </si>
  <si>
    <t>누름버튼스위치</t>
  </si>
  <si>
    <t>PBL, AC 220V 25mm</t>
  </si>
  <si>
    <t>3912151320169890</t>
  </si>
  <si>
    <t>회전스위치</t>
  </si>
  <si>
    <t>SELECTOR S/W, 30mm 1a 1b</t>
  </si>
  <si>
    <t>3912101420168836</t>
  </si>
  <si>
    <t>진상용콘덴서</t>
  </si>
  <si>
    <t>380. 440V, 3P 20㎌</t>
  </si>
  <si>
    <t>3912101420168841</t>
  </si>
  <si>
    <t>380. 440V, 3P 75㎌</t>
  </si>
  <si>
    <t>3912143520184926</t>
  </si>
  <si>
    <t>모선접속바(BUS BAR)</t>
  </si>
  <si>
    <t>2.0mm x 12mm</t>
  </si>
  <si>
    <t>3912143520184928</t>
  </si>
  <si>
    <t>3.0mm x 25mm</t>
  </si>
  <si>
    <t>InMastDBNonCode</t>
  </si>
  <si>
    <t>도어록</t>
  </si>
  <si>
    <t>핸들손잡이</t>
  </si>
  <si>
    <t>EEMF100010001107</t>
  </si>
  <si>
    <t>다단볼류트펌프</t>
  </si>
  <si>
    <t>65A 10HP 300LPM 55M 3S</t>
  </si>
  <si>
    <t>SET</t>
  </si>
  <si>
    <t>EEMF100010001302</t>
  </si>
  <si>
    <t>웨스코펌프</t>
  </si>
  <si>
    <t>40A 5HP 60LPM 80M</t>
  </si>
  <si>
    <t>EEMF100010002002</t>
  </si>
  <si>
    <t>펌프 방진가대</t>
  </si>
  <si>
    <t>5HP</t>
  </si>
  <si>
    <t>EEMF100010002004</t>
  </si>
  <si>
    <t>10HP</t>
  </si>
  <si>
    <t>EEMF100020001003</t>
  </si>
  <si>
    <t>게이트밸브</t>
  </si>
  <si>
    <t>주철제, 10KG 40mm</t>
  </si>
  <si>
    <t>EEMF100020001103</t>
  </si>
  <si>
    <t>글로브밸브</t>
  </si>
  <si>
    <t>청동제, 10KG 40mm</t>
  </si>
  <si>
    <t>EEMF100020001104</t>
  </si>
  <si>
    <t>청동제, 10KG 50mm</t>
  </si>
  <si>
    <t>EEMF100020001201</t>
  </si>
  <si>
    <t>OS&amp;Y게이트밸브</t>
  </si>
  <si>
    <t>주철제, 10KG 40A</t>
  </si>
  <si>
    <t>EEMF100020001207</t>
  </si>
  <si>
    <t>주철제, 10KG 150A</t>
  </si>
  <si>
    <t>EEMF100020001401</t>
  </si>
  <si>
    <t>S/M 첵크 밸브</t>
  </si>
  <si>
    <t>플랜지식 10KG 40A</t>
  </si>
  <si>
    <t>EEMF100020001405</t>
  </si>
  <si>
    <t>플랜지식 10KG 100A</t>
  </si>
  <si>
    <t>EEMF100020001407</t>
  </si>
  <si>
    <t>플랜지식 10KG 150A</t>
  </si>
  <si>
    <t>EEMF100060001003</t>
  </si>
  <si>
    <t>후렉시블조인트</t>
  </si>
  <si>
    <t>후레시블조인트 40A</t>
  </si>
  <si>
    <t>EEMF100060001009</t>
  </si>
  <si>
    <t>후레시블조인트 150A</t>
  </si>
  <si>
    <t>EEMF100020001601</t>
  </si>
  <si>
    <t>스트레이너</t>
  </si>
  <si>
    <t>후렌지, 10KG, 40A</t>
  </si>
  <si>
    <t>EEMF100020001607</t>
  </si>
  <si>
    <t>후렌지, 10KG, 150A</t>
  </si>
  <si>
    <t>EEMF100020001901</t>
  </si>
  <si>
    <t>압력계</t>
  </si>
  <si>
    <t>압력계 15KG</t>
  </si>
  <si>
    <t>EEMF10002000111</t>
  </si>
  <si>
    <t>릴리프밸브</t>
  </si>
  <si>
    <t>릴리프밸브 25A</t>
  </si>
  <si>
    <t>EEMF100020001933</t>
  </si>
  <si>
    <t>수격 방지기</t>
  </si>
  <si>
    <t>수격방지기 65A</t>
  </si>
  <si>
    <t>EEMF100020001927</t>
  </si>
  <si>
    <t>수격방지기 150A</t>
  </si>
  <si>
    <t>EEMF100030003001</t>
  </si>
  <si>
    <t>배관용 탄소강관</t>
  </si>
  <si>
    <t>백관(SPP) 25A, 반제품</t>
  </si>
  <si>
    <t>EEMF100030003002</t>
  </si>
  <si>
    <t>백관(SPP) 32A, 반제품</t>
  </si>
  <si>
    <t>EEMF100030003003</t>
  </si>
  <si>
    <t>백관(SPP) 40A, 반제품</t>
  </si>
  <si>
    <t>EEMF100030003004</t>
  </si>
  <si>
    <t>백관(SPP) 50A, 반제품</t>
  </si>
  <si>
    <t>EEMF100030003005</t>
  </si>
  <si>
    <t>백관(SPP) 65A, 반제품</t>
  </si>
  <si>
    <t>EEMF100030003006</t>
  </si>
  <si>
    <t>백관(SPP) 80A, 반제품</t>
  </si>
  <si>
    <t>EEMF100030003007</t>
  </si>
  <si>
    <t>백관(SPP) 100A, 반제품</t>
  </si>
  <si>
    <t>EEMF100030003008</t>
  </si>
  <si>
    <t>백관(SPP) 125A, 반제품</t>
  </si>
  <si>
    <t>EEMF100030003009</t>
  </si>
  <si>
    <t>백관(SPP) 150A, 반제품</t>
  </si>
  <si>
    <t>EEMF100030003101</t>
  </si>
  <si>
    <t>나사식 강관제 관이음쇠</t>
  </si>
  <si>
    <t>백엘보(나사) D25</t>
  </si>
  <si>
    <t>EEMF100030003102</t>
  </si>
  <si>
    <t>백엘보(나사) D32</t>
  </si>
  <si>
    <t>EEMF100030003103</t>
  </si>
  <si>
    <t>백엘보(나사) D40</t>
  </si>
  <si>
    <t>EEMF100030003104</t>
  </si>
  <si>
    <t>백엘보(나사) D50</t>
  </si>
  <si>
    <t>EEMF100030003107</t>
  </si>
  <si>
    <t>용접식 강관제 관이음쇠</t>
  </si>
  <si>
    <t>백엘보(용접) D100</t>
  </si>
  <si>
    <t>EEMF100030003108</t>
  </si>
  <si>
    <t>백엘보(용접) D125</t>
  </si>
  <si>
    <t>EEMF100030003109</t>
  </si>
  <si>
    <t>백엘보(용접) D150</t>
  </si>
  <si>
    <t>EEMF100030003201</t>
  </si>
  <si>
    <t>백티이(나사) D25</t>
  </si>
  <si>
    <t>EEMF100030003202</t>
  </si>
  <si>
    <t>백티이(나사) D32</t>
  </si>
  <si>
    <t>EEMF100030003203</t>
  </si>
  <si>
    <t>백티이(나사) D40</t>
  </si>
  <si>
    <t>EEMF100030003204</t>
  </si>
  <si>
    <t>백티이(나사) D50</t>
  </si>
  <si>
    <t>EEMF100030003205</t>
  </si>
  <si>
    <t>백티이(용접) D65</t>
  </si>
  <si>
    <t>EEMF100030003206</t>
  </si>
  <si>
    <t>백티이(용접) D80</t>
  </si>
  <si>
    <t>EEMF100030003207</t>
  </si>
  <si>
    <t>백티이(용접) D100</t>
  </si>
  <si>
    <t>EEMF100030003208</t>
  </si>
  <si>
    <t>백티이(용접) D125</t>
  </si>
  <si>
    <t>EEMF100030003209</t>
  </si>
  <si>
    <t>백티이(용접) D150</t>
  </si>
  <si>
    <t>EEMF100030003301</t>
  </si>
  <si>
    <t>백리듀샤(나사) D25</t>
  </si>
  <si>
    <t>EEMF100030003302</t>
  </si>
  <si>
    <t>백리듀샤(나사) D32</t>
  </si>
  <si>
    <t>EEMF100030003303</t>
  </si>
  <si>
    <t>백리듀샤(나사) D40</t>
  </si>
  <si>
    <t>EEMF100030003305</t>
  </si>
  <si>
    <t>백리듀샤(용접) D65</t>
  </si>
  <si>
    <t>EEMF100030003306</t>
  </si>
  <si>
    <t>백리듀샤(용접) D80</t>
  </si>
  <si>
    <t>EEMF100030003307</t>
  </si>
  <si>
    <t>백리듀샤(용접) D100</t>
  </si>
  <si>
    <t>EEMF100030003308</t>
  </si>
  <si>
    <t>백리듀샤(용접) D125</t>
  </si>
  <si>
    <t>EEMF100030003309</t>
  </si>
  <si>
    <t>백리듀샤(용접) D150</t>
  </si>
  <si>
    <t>EEMF100040001005</t>
  </si>
  <si>
    <t>관보온(적색고무발포.난연)</t>
  </si>
  <si>
    <t>강관용, 25T, 65A</t>
  </si>
  <si>
    <t>EEMF100040001006</t>
  </si>
  <si>
    <t>강관용, 25T, 80A</t>
  </si>
  <si>
    <t>EEMF100040001121</t>
  </si>
  <si>
    <t>유리면매트</t>
  </si>
  <si>
    <t>유리솜, 밀도40kg/㎥, 50t</t>
  </si>
  <si>
    <t>㎡</t>
  </si>
  <si>
    <t>EEMF100050001005</t>
  </si>
  <si>
    <t>알람밸브</t>
  </si>
  <si>
    <t>알람밸브 150A</t>
  </si>
  <si>
    <t>EEMF100050002101</t>
  </si>
  <si>
    <t>간이헤드</t>
  </si>
  <si>
    <t>폐쇄하향(72˚C)플러쉬형</t>
  </si>
  <si>
    <t>EEMF100050002103</t>
  </si>
  <si>
    <t>폐쇄상향(72˚C)</t>
  </si>
  <si>
    <t>EEMF100050003001</t>
  </si>
  <si>
    <t>플렉시블조인트</t>
  </si>
  <si>
    <t>1.5M(보온형)</t>
  </si>
  <si>
    <t>EEMF100050003002</t>
  </si>
  <si>
    <t>백캡</t>
  </si>
  <si>
    <t>캡 25A</t>
  </si>
  <si>
    <t>EEMF100050003004</t>
  </si>
  <si>
    <t>송수구(노출형)</t>
  </si>
  <si>
    <t>쌍구형 100x65x65</t>
  </si>
  <si>
    <t>EEMF100050003005</t>
  </si>
  <si>
    <t>자동 배수 밸브</t>
  </si>
  <si>
    <t>자동배수밸브 20A</t>
  </si>
  <si>
    <t>EEMF100050003007</t>
  </si>
  <si>
    <t>시험밸브함</t>
  </si>
  <si>
    <t>300x500x180 스텐</t>
  </si>
  <si>
    <t>EEMF100050003008</t>
  </si>
  <si>
    <t>볼밸브</t>
  </si>
  <si>
    <t>황동제, 10KG 25A</t>
  </si>
  <si>
    <t>EEMF100050003009</t>
  </si>
  <si>
    <t>스프링클러헤드</t>
  </si>
  <si>
    <t>15A 개방형</t>
  </si>
  <si>
    <t>EEMF100050004006</t>
  </si>
  <si>
    <t>소방용 앵글밸브</t>
  </si>
  <si>
    <t>앵글밸브 D40</t>
  </si>
  <si>
    <t>슈퍼매직 303</t>
  </si>
  <si>
    <t>0.2t, 100mm*15m</t>
  </si>
  <si>
    <t>M2</t>
  </si>
  <si>
    <t>수압개폐장치</t>
  </si>
  <si>
    <t>전자식압력스위치</t>
  </si>
  <si>
    <t>저수위경보장치</t>
  </si>
  <si>
    <t>오뚜기식</t>
  </si>
  <si>
    <t>EEMF100040001101</t>
  </si>
  <si>
    <t>강관용, 19T, 25A</t>
  </si>
  <si>
    <t>EEMF100040001102</t>
  </si>
  <si>
    <t>강관용, 19T, 32A</t>
  </si>
  <si>
    <t>EEMF100040001103</t>
  </si>
  <si>
    <t>강관용, 19T, 40A</t>
  </si>
  <si>
    <t>EEMF100040001107</t>
  </si>
  <si>
    <t>강관용, 19T, 100A</t>
  </si>
  <si>
    <t>EEMF100040001108</t>
  </si>
  <si>
    <t>강관용, 19T, 125A</t>
  </si>
  <si>
    <t>EEMF100040001109</t>
  </si>
  <si>
    <t>강관용, 19T, 150A</t>
  </si>
  <si>
    <t>EEMF100020081921</t>
  </si>
  <si>
    <t>순간소방유량계</t>
  </si>
  <si>
    <t>후로셀 32A(70-360)</t>
  </si>
  <si>
    <t>391115ZZ701Z0001</t>
  </si>
  <si>
    <t>강관 용접</t>
  </si>
  <si>
    <t>100A</t>
  </si>
  <si>
    <t>개소</t>
  </si>
  <si>
    <t>391115ZZ701Z0002</t>
  </si>
  <si>
    <t>125A</t>
  </si>
  <si>
    <t>391115ZZ701Z0003</t>
  </si>
  <si>
    <t>150A</t>
  </si>
  <si>
    <t>391115ZZ701Z0004</t>
  </si>
  <si>
    <t>강관용접</t>
  </si>
  <si>
    <t>65A</t>
  </si>
  <si>
    <t>391115ZZ701Z0005</t>
  </si>
  <si>
    <t>80A</t>
  </si>
  <si>
    <t>391115ZZ701Z0006</t>
  </si>
  <si>
    <t>강관전기아크용접</t>
  </si>
  <si>
    <t>D100</t>
  </si>
  <si>
    <t>391115ZZ701Z0007</t>
  </si>
  <si>
    <t>D150</t>
  </si>
  <si>
    <t>391115ZZ701Z0008</t>
  </si>
  <si>
    <t>D40</t>
  </si>
  <si>
    <t>391115ZZ701Z0009</t>
  </si>
  <si>
    <t>D65</t>
  </si>
  <si>
    <t>391115ZZ701Z0010</t>
  </si>
  <si>
    <t>본드(고무발포용)</t>
  </si>
  <si>
    <t>kg</t>
  </si>
  <si>
    <t>391115ZZ701Z0011</t>
  </si>
  <si>
    <t>볼트+너트</t>
  </si>
  <si>
    <t>M16x55L</t>
  </si>
  <si>
    <t>391115ZZ701Z0012</t>
  </si>
  <si>
    <t>M16x60L</t>
  </si>
  <si>
    <t>391115ZZ701Z0013</t>
  </si>
  <si>
    <t>M20x70L</t>
  </si>
  <si>
    <t>391115ZZ701Z0014</t>
  </si>
  <si>
    <t>391115ZZ701Z0015</t>
  </si>
  <si>
    <t>스트롱앵커, M10, 9.5mm</t>
  </si>
  <si>
    <t>391115ZZ701Z0016</t>
  </si>
  <si>
    <t>용접봉</t>
  </si>
  <si>
    <t>연강용피복아크용접봉, Φ3.2mm</t>
  </si>
  <si>
    <t>KG</t>
  </si>
  <si>
    <t>391115ZZ701Z0017</t>
  </si>
  <si>
    <t>지지행어</t>
  </si>
  <si>
    <t>파이프행어(일반), Φ100mm</t>
  </si>
  <si>
    <t>391115ZZ701Z0018</t>
  </si>
  <si>
    <t>파이프행어(일반), Φ125mm</t>
  </si>
  <si>
    <t>391115ZZ701Z0019</t>
  </si>
  <si>
    <t>파이프행어(일반), Φ150mm</t>
  </si>
  <si>
    <t>391115ZZ701Z0020</t>
  </si>
  <si>
    <t>파이프행어(일반), Φ25mm</t>
  </si>
  <si>
    <t>391115ZZ701Z0021</t>
  </si>
  <si>
    <t>파이프행어(일반), Φ32mm</t>
  </si>
  <si>
    <t>391115ZZ701Z0022</t>
  </si>
  <si>
    <t>파이프행어(일반), Φ40mm</t>
  </si>
  <si>
    <t>391115ZZ701Z0023</t>
  </si>
  <si>
    <t>파이프행어(일반), Φ65mm</t>
  </si>
  <si>
    <t>391115ZZ701Z0024</t>
  </si>
  <si>
    <t>파이프행어(일반), Φ80mm</t>
  </si>
  <si>
    <t>391115ZZ701Z0025</t>
  </si>
  <si>
    <t>패킹</t>
  </si>
  <si>
    <t>패킹, 플랜지용, Φ100mm</t>
  </si>
  <si>
    <t>391115ZZ701Z0026</t>
  </si>
  <si>
    <t>패킹, 플랜지용, Φ150mm</t>
  </si>
  <si>
    <t>391115ZZ701Z0027</t>
  </si>
  <si>
    <t>패킹, 플랜지용, Φ40mm</t>
  </si>
  <si>
    <t>391115ZZ701Z0028</t>
  </si>
  <si>
    <t>패킹, 플랜지용, Φ65mm</t>
  </si>
  <si>
    <t>391115ZZ701Z0029</t>
  </si>
  <si>
    <t>평와셔</t>
  </si>
  <si>
    <t>평와셔, 호칭경 16mm</t>
  </si>
  <si>
    <t>391115ZZ701Z0030</t>
  </si>
  <si>
    <t>평와셔, 호칭경 20mm</t>
  </si>
  <si>
    <t>391115ZZ701Z0036</t>
  </si>
  <si>
    <t>플랜지</t>
  </si>
  <si>
    <t>플랜지, Φ100mm*0.98MPa</t>
  </si>
  <si>
    <t>391115ZZ701Z0037</t>
  </si>
  <si>
    <t>플랜지, Φ150mm*0.98MPa</t>
  </si>
  <si>
    <t>391115ZZ701Z0038</t>
  </si>
  <si>
    <t>플랜지, Φ40mm*0.98MPa</t>
  </si>
  <si>
    <t>391115ZZ701Z0039</t>
  </si>
  <si>
    <t>플랜지, Φ65mm*0.98MPa</t>
  </si>
  <si>
    <t>391115ZZ701Z0040</t>
  </si>
  <si>
    <t>행어볼트</t>
  </si>
  <si>
    <t>행어볼트, 아연도금, M10*1000</t>
  </si>
  <si>
    <t>ECA565826062</t>
  </si>
  <si>
    <t>코어드릴</t>
  </si>
  <si>
    <t>15.24cm</t>
  </si>
  <si>
    <t>시간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</si>
  <si>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</si>
  <si>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</si>
  <si>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</si>
  <si>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</si>
  <si>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</si>
  <si>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</si>
  <si>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L001010101000084</t>
  </si>
  <si>
    <t>계장공</t>
  </si>
  <si>
    <t>L001010101000081</t>
  </si>
  <si>
    <t>배전전공</t>
  </si>
  <si>
    <t>L001010501000116</t>
  </si>
  <si>
    <t>변전전공</t>
  </si>
  <si>
    <t>L001010101000002</t>
  </si>
  <si>
    <t>보통인부</t>
  </si>
  <si>
    <t>L001010101000039</t>
  </si>
  <si>
    <t>배관공</t>
  </si>
  <si>
    <t>L001010101000044</t>
  </si>
  <si>
    <t>보온공</t>
  </si>
  <si>
    <t>L001010101000012</t>
  </si>
  <si>
    <t>용접공</t>
  </si>
  <si>
    <t>L001010101000051</t>
  </si>
  <si>
    <t>기계설비공</t>
  </si>
  <si>
    <t>L001010101000015</t>
  </si>
  <si>
    <t>착암공</t>
  </si>
  <si>
    <t>[ 친환경대체연료 연구동 간이스프링클러설비 설 ] - 합산자재목록</t>
  </si>
  <si>
    <t>59750337001</t>
  </si>
  <si>
    <t>59750337002</t>
  </si>
  <si>
    <t>59750337003</t>
  </si>
  <si>
    <t>59750337004</t>
  </si>
  <si>
    <t>59750337005</t>
  </si>
  <si>
    <t>59750337006</t>
  </si>
  <si>
    <t>59753017003</t>
  </si>
  <si>
    <t>59753017004</t>
  </si>
  <si>
    <t>59753017005</t>
  </si>
  <si>
    <t>59753017043</t>
  </si>
  <si>
    <t>59753017044</t>
  </si>
  <si>
    <t>59753017045</t>
  </si>
  <si>
    <t>MM300040219</t>
  </si>
  <si>
    <t>59753767011</t>
  </si>
  <si>
    <t>59753767201</t>
  </si>
  <si>
    <t>59753857071</t>
  </si>
  <si>
    <t>59753857131</t>
  </si>
  <si>
    <t>53060807001</t>
  </si>
  <si>
    <t>MM300002001</t>
  </si>
  <si>
    <t>MM481669624</t>
  </si>
  <si>
    <t>E1450927203</t>
  </si>
  <si>
    <t>E1450927204</t>
  </si>
  <si>
    <t>E1450927205</t>
  </si>
  <si>
    <t>E1450137303</t>
  </si>
  <si>
    <t>E1450137304</t>
  </si>
  <si>
    <t>E1450137306</t>
  </si>
  <si>
    <t>E1450358025</t>
  </si>
  <si>
    <t>63500207021</t>
  </si>
  <si>
    <t>63500408156</t>
  </si>
  <si>
    <t>63500207101</t>
  </si>
  <si>
    <t>MM334303443</t>
  </si>
  <si>
    <t>61100117511</t>
  </si>
  <si>
    <t>61100117521</t>
  </si>
  <si>
    <t>MM300009101</t>
  </si>
  <si>
    <t>MM300009107</t>
  </si>
  <si>
    <t>59450297303</t>
  </si>
  <si>
    <t>MM300015502</t>
  </si>
  <si>
    <t>MM300021005</t>
  </si>
  <si>
    <t>MM300021007</t>
  </si>
  <si>
    <t>59300397171</t>
  </si>
  <si>
    <t>59300407101</t>
  </si>
  <si>
    <t>59100107421</t>
  </si>
  <si>
    <t>59100107471</t>
  </si>
  <si>
    <t>61500377116</t>
  </si>
  <si>
    <t>61500377118</t>
  </si>
  <si>
    <t>MM804916290</t>
  </si>
  <si>
    <t>MM693273037</t>
  </si>
  <si>
    <t>MM693273029</t>
  </si>
  <si>
    <t>MM693273048</t>
  </si>
  <si>
    <t>MM693273050</t>
  </si>
  <si>
    <t>MM693273065</t>
  </si>
  <si>
    <t>MM693273074</t>
  </si>
  <si>
    <t>MM693273075</t>
  </si>
  <si>
    <t>MM693273079</t>
  </si>
  <si>
    <t>MM693273085</t>
  </si>
  <si>
    <t>MM693273088</t>
  </si>
  <si>
    <t>MM693273092</t>
  </si>
  <si>
    <t>MM693273094</t>
  </si>
  <si>
    <t>MM738019194</t>
  </si>
  <si>
    <t>MM738019200</t>
  </si>
  <si>
    <t>MM693273102</t>
  </si>
  <si>
    <t>MM693273108</t>
  </si>
  <si>
    <t>MM693273124</t>
  </si>
  <si>
    <t>MM693273125</t>
  </si>
  <si>
    <t>MM693273133</t>
  </si>
  <si>
    <t>MM693273137</t>
  </si>
  <si>
    <t>MM693273208</t>
  </si>
  <si>
    <t>MM693273209</t>
  </si>
  <si>
    <t>MM693273210</t>
  </si>
  <si>
    <t>MM693273211</t>
  </si>
  <si>
    <t>MM693273212</t>
  </si>
  <si>
    <t>MM693273213</t>
  </si>
  <si>
    <t>MM693273214</t>
  </si>
  <si>
    <t>MM693273215</t>
  </si>
  <si>
    <t>MM693273216</t>
  </si>
  <si>
    <t>MM693273217</t>
  </si>
  <si>
    <t>MM693273218</t>
  </si>
  <si>
    <t>MM693273219</t>
  </si>
  <si>
    <t>MM693273220</t>
  </si>
  <si>
    <t>MM693273223</t>
  </si>
  <si>
    <t>MM693273224</t>
  </si>
  <si>
    <t>MM693273225</t>
  </si>
  <si>
    <t>MM693273226</t>
  </si>
  <si>
    <t>MM693273227</t>
  </si>
  <si>
    <t>MM693273228</t>
  </si>
  <si>
    <t>MM693273229</t>
  </si>
  <si>
    <t>MM693273230</t>
  </si>
  <si>
    <t>MM693273231</t>
  </si>
  <si>
    <t>MM693273232</t>
  </si>
  <si>
    <t>MM693273233</t>
  </si>
  <si>
    <t>MM693273234</t>
  </si>
  <si>
    <t>MM693273235</t>
  </si>
  <si>
    <t>MM693273236</t>
  </si>
  <si>
    <t>MM693273237</t>
  </si>
  <si>
    <t>MM693273239</t>
  </si>
  <si>
    <t>MM693273240</t>
  </si>
  <si>
    <t>MM693273241</t>
  </si>
  <si>
    <t>MM693273242</t>
  </si>
  <si>
    <t>MM693273243</t>
  </si>
  <si>
    <t>MM693273248</t>
  </si>
  <si>
    <t>MM693273249</t>
  </si>
  <si>
    <t>MM693273281</t>
  </si>
  <si>
    <t>MM693273296</t>
  </si>
  <si>
    <t>MM693273307</t>
  </si>
  <si>
    <t>MM693273309</t>
  </si>
  <si>
    <t>MM693273311</t>
  </si>
  <si>
    <t>MM693273312</t>
  </si>
  <si>
    <t>MM693273314</t>
  </si>
  <si>
    <t>MM693273315</t>
  </si>
  <si>
    <t>MM693273317</t>
  </si>
  <si>
    <t>MM693273318</t>
  </si>
  <si>
    <t>MM693273319</t>
  </si>
  <si>
    <t>MM693273324</t>
  </si>
  <si>
    <t>MM846784875</t>
  </si>
  <si>
    <t>MM892315828</t>
  </si>
  <si>
    <t>MM935773122</t>
  </si>
  <si>
    <t>MM693273244</t>
  </si>
  <si>
    <t>MM693273245</t>
  </si>
  <si>
    <t>MM693273246</t>
  </si>
  <si>
    <t>MM693273250</t>
  </si>
  <si>
    <t>MM693273251</t>
  </si>
  <si>
    <t>MM693273252</t>
  </si>
  <si>
    <t>MM693273126</t>
  </si>
  <si>
    <t>MM684950484</t>
  </si>
  <si>
    <t>MM019514320</t>
  </si>
  <si>
    <t>MM019514321</t>
  </si>
  <si>
    <t>MM684950482</t>
  </si>
  <si>
    <t>MM684950483</t>
  </si>
  <si>
    <t>MM825140331</t>
  </si>
  <si>
    <t>MM841358263</t>
  </si>
  <si>
    <t>MM825140316</t>
  </si>
  <si>
    <t>MM825140326</t>
  </si>
  <si>
    <t>MM882894212</t>
  </si>
  <si>
    <t>MM825140318</t>
  </si>
  <si>
    <t>MM825140328</t>
  </si>
  <si>
    <t>MM841358260</t>
  </si>
  <si>
    <t>MM882894213</t>
  </si>
  <si>
    <t>MM684889554</t>
  </si>
  <si>
    <t>MM687916318</t>
  </si>
  <si>
    <t>MM684889552</t>
  </si>
  <si>
    <t>MM019514322</t>
  </si>
  <si>
    <t>MM019514323</t>
  </si>
  <si>
    <t>MM696808396</t>
  </si>
  <si>
    <t>MM696808397</t>
  </si>
  <si>
    <t>MM696808398</t>
  </si>
  <si>
    <t>MM696808400</t>
  </si>
  <si>
    <t>MM696808401</t>
  </si>
  <si>
    <t>MM825140330</t>
  </si>
  <si>
    <t>MM841358262</t>
  </si>
  <si>
    <t>MM825140315</t>
  </si>
  <si>
    <t>MM825140325</t>
  </si>
  <si>
    <t>MM825140329</t>
  </si>
  <si>
    <t>MM841358261</t>
  </si>
  <si>
    <t>MM825140327</t>
  </si>
  <si>
    <t>MM841358259</t>
  </si>
  <si>
    <t>MM825140312</t>
  </si>
  <si>
    <t>MM825140322</t>
  </si>
  <si>
    <t>MM684889553</t>
  </si>
  <si>
    <t>CA565826062</t>
  </si>
  <si>
    <t>종합적산701</t>
  </si>
  <si>
    <t>56900017016</t>
  </si>
  <si>
    <t>56900017076</t>
  </si>
  <si>
    <t>56900017007</t>
  </si>
  <si>
    <t>56900017031</t>
  </si>
  <si>
    <t>56900017035</t>
  </si>
  <si>
    <t>56900017041</t>
  </si>
  <si>
    <t>56900017030</t>
  </si>
  <si>
    <t>56900017038</t>
  </si>
  <si>
    <t>56900017056</t>
  </si>
  <si>
    <t>56900017015</t>
  </si>
  <si>
    <t>56900017098</t>
  </si>
  <si>
    <t>185</t>
  </si>
  <si>
    <t>벽면￠50 Conc'두께 150mm이하</t>
  </si>
  <si>
    <t>식</t>
  </si>
  <si>
    <t>벽면￠100 Conc'두께 150mm이하</t>
  </si>
  <si>
    <t>벽면￠150 Conc'두께 150mm이하</t>
  </si>
  <si>
    <t>공종줄</t>
    <phoneticPr fontId="2" type="noConversion"/>
  </si>
  <si>
    <t>56959000024</t>
  </si>
  <si>
    <t>E56959000024</t>
  </si>
  <si>
    <t>제 1호</t>
  </si>
  <si>
    <t>분전반</t>
  </si>
  <si>
    <t>MCC-F</t>
  </si>
  <si>
    <t>56959000025</t>
  </si>
  <si>
    <t>E56959000025</t>
  </si>
  <si>
    <t>제 2호</t>
  </si>
  <si>
    <t>전선관 지지</t>
  </si>
  <si>
    <t>바닥배관</t>
  </si>
  <si>
    <t>56959000001</t>
  </si>
  <si>
    <t>E56959000001</t>
  </si>
  <si>
    <t>제 3호</t>
  </si>
  <si>
    <t>56959000002</t>
  </si>
  <si>
    <t>E56959000002</t>
  </si>
  <si>
    <t>제 4호</t>
  </si>
  <si>
    <t>56959000003</t>
  </si>
  <si>
    <t>E56959000003</t>
  </si>
  <si>
    <t>제 5호</t>
  </si>
  <si>
    <t>56959000004</t>
  </si>
  <si>
    <t>E56959000004</t>
  </si>
  <si>
    <t>제 6호</t>
  </si>
  <si>
    <t>56959000005</t>
  </si>
  <si>
    <t>E56959000005</t>
  </si>
  <si>
    <t>제 7호</t>
  </si>
  <si>
    <t>56959000015</t>
  </si>
  <si>
    <t>E56959000015</t>
  </si>
  <si>
    <t>제 8호</t>
  </si>
  <si>
    <t>행가</t>
  </si>
  <si>
    <t>D25 (SH-100)</t>
  </si>
  <si>
    <t>56959000016</t>
  </si>
  <si>
    <t>E56959000016</t>
  </si>
  <si>
    <t>제 9호</t>
  </si>
  <si>
    <t>D32 (SH-100)</t>
  </si>
  <si>
    <t>56959000017</t>
  </si>
  <si>
    <t>E56959000017</t>
  </si>
  <si>
    <t>제 10호</t>
  </si>
  <si>
    <t>D40 (SH-100)</t>
  </si>
  <si>
    <t>56959000019</t>
  </si>
  <si>
    <t>E56959000019</t>
  </si>
  <si>
    <t>제 11호</t>
  </si>
  <si>
    <t>D65 (SH-100)</t>
  </si>
  <si>
    <t>56959000020</t>
  </si>
  <si>
    <t>E56959000020</t>
  </si>
  <si>
    <t>제 12호</t>
  </si>
  <si>
    <t>D80 (SH-100)</t>
  </si>
  <si>
    <t>56959000021</t>
  </si>
  <si>
    <t>E56959000021</t>
  </si>
  <si>
    <t>제 13호</t>
  </si>
  <si>
    <t>D100 (SH-100)</t>
  </si>
  <si>
    <t>56959000022</t>
  </si>
  <si>
    <t>E56959000022</t>
  </si>
  <si>
    <t>제 14호</t>
  </si>
  <si>
    <t>D125 (SH-100)</t>
  </si>
  <si>
    <t>56959000023</t>
  </si>
  <si>
    <t>E56959000023</t>
  </si>
  <si>
    <t>제 15호</t>
  </si>
  <si>
    <t>D150 (SH-100)</t>
  </si>
  <si>
    <t>ERP41200002</t>
  </si>
  <si>
    <t>ERP412000002</t>
  </si>
  <si>
    <t>제 16호</t>
  </si>
  <si>
    <t>배관용구멍뚫기(코어드릴기준)</t>
  </si>
  <si>
    <t>ERP41400002</t>
  </si>
  <si>
    <t>ERP414000002</t>
  </si>
  <si>
    <t>제 17호</t>
  </si>
  <si>
    <t>ERP41500002</t>
  </si>
  <si>
    <t>ERP415000002</t>
  </si>
  <si>
    <t>제 18호</t>
  </si>
  <si>
    <t>MM841358251</t>
  </si>
  <si>
    <t>EMM841358251</t>
  </si>
  <si>
    <t>제 19호</t>
  </si>
  <si>
    <t>용접합후렌지</t>
  </si>
  <si>
    <t>MM841358253</t>
  </si>
  <si>
    <t>EMM841358253</t>
  </si>
  <si>
    <t>제 20호</t>
  </si>
  <si>
    <t>MM841358255</t>
  </si>
  <si>
    <t>EMM841358255</t>
  </si>
  <si>
    <t>제 21호</t>
  </si>
  <si>
    <t>MM841358257</t>
  </si>
  <si>
    <t>EMM841358257</t>
  </si>
  <si>
    <t>제 22호</t>
  </si>
  <si>
    <t>A0300000000</t>
  </si>
  <si>
    <t>RENT000000000006</t>
  </si>
  <si>
    <t>[ 공 구 손 료 ]</t>
  </si>
  <si>
    <t>노무비의 3 %</t>
  </si>
  <si>
    <t>합계줄</t>
  </si>
  <si>
    <t>( 합       계 )</t>
  </si>
  <si>
    <t>0101</t>
  </si>
  <si>
    <t>0102</t>
  </si>
  <si>
    <t>0201</t>
  </si>
  <si>
    <t>1.소방전기공사::1-1.소방전기공사</t>
  </si>
  <si>
    <t>1.소방전기공사::1-2.펌프 전원 공사</t>
  </si>
  <si>
    <t>2.소방기계공사::2-1.간이스프링클러설비공사</t>
  </si>
  <si>
    <t>A0500000000</t>
  </si>
  <si>
    <t>RENT000000000002</t>
  </si>
  <si>
    <t>[ 배관 부속재 ]</t>
  </si>
  <si>
    <t>전선관의 15 %</t>
  </si>
  <si>
    <t>A0100000000</t>
  </si>
  <si>
    <t>RENT000000000003</t>
  </si>
  <si>
    <t>[ 소모 잡자재 ]</t>
  </si>
  <si>
    <t>전선, 전선관의 2 %</t>
  </si>
  <si>
    <t>총줄수-&gt;</t>
  </si>
  <si>
    <t>01</t>
  </si>
  <si>
    <t>1. 소방전기공사</t>
  </si>
  <si>
    <t>02</t>
  </si>
  <si>
    <t>2. 소방기계공사</t>
  </si>
  <si>
    <t>Total</t>
  </si>
  <si>
    <t>친환경대체연료 연구동 간이스프링클러설비 설</t>
  </si>
  <si>
    <t>1.소방전기공사</t>
  </si>
  <si>
    <t>2.소방기계공사</t>
  </si>
  <si>
    <t>81</t>
  </si>
  <si>
    <t>대 한 민 국 주 식 회 사</t>
    <phoneticPr fontId="2" type="noConversion"/>
  </si>
  <si>
    <t>內 譯 書</t>
    <phoneticPr fontId="2" type="noConversion"/>
  </si>
  <si>
    <t>아래와 같이 內譯書를 제출합니다.</t>
    <phoneticPr fontId="2" type="noConversion"/>
  </si>
  <si>
    <t>ㅇ ㅇ 시 ㅇ  ㅇ  구 ㅇ  ㅇ  동</t>
    <phoneticPr fontId="2" type="noConversion"/>
  </si>
  <si>
    <t xml:space="preserve">             貴下</t>
    <phoneticPr fontId="2" type="noConversion"/>
  </si>
  <si>
    <t>2025년 2월 14일</t>
    <phoneticPr fontId="2" type="noConversion"/>
  </si>
  <si>
    <t>대표이사    홍      길      동</t>
    <phoneticPr fontId="2" type="noConversion"/>
  </si>
  <si>
    <t>대표전화   (02) 0 0 0 - 0 0 0 0</t>
    <phoneticPr fontId="2" type="noConversion"/>
  </si>
  <si>
    <t>샘플</t>
    <phoneticPr fontId="2" type="noConversion"/>
  </si>
  <si>
    <t>팩    스   (02) 0 0 0 - 0 0 0 0</t>
    <phoneticPr fontId="2" type="noConversion"/>
  </si>
  <si>
    <t>1. 부가가치세 별도</t>
    <phoneticPr fontId="2" type="noConversion"/>
  </si>
  <si>
    <t>2. 한전불입금 별도</t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</si>
  <si>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</si>
  <si>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</si>
  <si>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</si>
  <si>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직 접 노 무 비</t>
    <phoneticPr fontId="2" type="noConversion"/>
  </si>
  <si>
    <t>간 접 노 무 비</t>
    <phoneticPr fontId="2" type="noConversion"/>
  </si>
  <si>
    <t>(직접 노무비) * 12.6 %</t>
  </si>
  <si>
    <t>기  계  경  비</t>
    <phoneticPr fontId="2" type="noConversion"/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</si>
  <si>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</si>
  <si>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</si>
  <si>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</si>
  <si>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</si>
  <si>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퇴 직 금 공 제</t>
    <phoneticPr fontId="2" type="noConversion"/>
  </si>
  <si>
    <t>(직접 노무비) * 2.3 %</t>
  </si>
  <si>
    <t>안 전 관 리 비</t>
    <phoneticPr fontId="2" type="noConversion"/>
  </si>
  <si>
    <t>기  타  경  비</t>
    <phoneticPr fontId="2" type="noConversion"/>
  </si>
  <si>
    <t>(재료+노무) * 5.2 %</t>
  </si>
  <si>
    <t>건 강 보 험 료</t>
    <phoneticPr fontId="2" type="noConversion"/>
  </si>
  <si>
    <t>(직접 노무비) * 3.545 %</t>
  </si>
  <si>
    <t>연 금 보 험 료</t>
    <phoneticPr fontId="2" type="noConversion"/>
  </si>
  <si>
    <t>(직접 노무비) * 4.5 %</t>
  </si>
  <si>
    <t>노인장기요양보험</t>
    <phoneticPr fontId="2" type="noConversion"/>
  </si>
  <si>
    <t>(건강 보험료) * 12.95 %</t>
  </si>
  <si>
    <t>일 반 관 리 비</t>
    <phoneticPr fontId="2" type="noConversion"/>
  </si>
  <si>
    <t>이          윤</t>
    <phoneticPr fontId="2" type="noConversion"/>
  </si>
  <si>
    <t>( 총  원  가 )</t>
  </si>
  <si>
    <t>부 가 가 치 세</t>
  </si>
  <si>
    <t>( 순 공 사 비 계 )</t>
    <phoneticPr fontId="2" type="noConversion"/>
  </si>
  <si>
    <t>본 파일은 이지테크에서 2번 옵션으로 만들었습니다.</t>
  </si>
  <si>
    <t>소방공사 배상책임 공제료</t>
  </si>
  <si>
    <t>(총공사비) * 0.364%(5억이하) , 천원이하 절상</t>
  </si>
  <si>
    <t>총  공  사  비</t>
  </si>
  <si>
    <t>(재료+직노) * 3.11 %</t>
    <phoneticPr fontId="2" type="noConversion"/>
  </si>
  <si>
    <t>배관의 2 %</t>
    <phoneticPr fontId="2" type="noConversion"/>
  </si>
  <si>
    <t>관 급 자 재 비</t>
    <phoneticPr fontId="2" type="noConversion"/>
  </si>
  <si>
    <t>[ 친환경선박 연구지원 인프라 구축사업 2단계 연구동 스프링클러설비공사 ]</t>
    <phoneticPr fontId="2" type="noConversion"/>
  </si>
  <si>
    <t>(재료+노무+경비) * 4 %</t>
    <phoneticPr fontId="2" type="noConversion"/>
  </si>
  <si>
    <t>(노무+경비+일반관리비) * 10 %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</si>
</sst>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#;\-#,###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b/>
      <sz val="18"/>
      <name val="돋움체"/>
      <family val="3"/>
      <charset val="129"/>
    </font>
    <font>
      <sz val="1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2"/>
      <name val="견명조"/>
      <family val="1"/>
      <charset val="129"/>
    </font>
    <font>
      <sz val="12"/>
      <color theme="1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/>
    <xf numFmtId="0" fontId="16" fillId="0" borderId="0">
      <alignment vertical="center"/>
    </xf>
  </cellStyleXfs>
  <cellXfs count="155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49" fontId="3" fillId="0" borderId="7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distributed" shrinkToFi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distributed" shrinkToFit="1"/>
    </xf>
    <xf numFmtId="49" fontId="3" fillId="0" borderId="0" xfId="0" applyNumberFormat="1" applyFont="1" applyAlignment="1">
      <alignment vertic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49" fontId="12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/>
    <xf numFmtId="177" fontId="3" fillId="0" borderId="4" xfId="0" applyNumberFormat="1" applyFont="1" applyBorder="1" applyAlignment="1">
      <alignment horizontal="center" vertical="center"/>
    </xf>
    <xf numFmtId="177" fontId="3" fillId="0" borderId="3" xfId="0" applyNumberFormat="1" applyFont="1" applyBorder="1"/>
    <xf numFmtId="177" fontId="3" fillId="0" borderId="1" xfId="0" applyNumberFormat="1" applyFont="1" applyBorder="1"/>
    <xf numFmtId="177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/>
    </xf>
    <xf numFmtId="177" fontId="3" fillId="0" borderId="0" xfId="0" applyNumberFormat="1" applyFont="1" applyAlignment="1">
      <alignment vertical="center"/>
    </xf>
    <xf numFmtId="177" fontId="3" fillId="0" borderId="3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vertical="center"/>
    </xf>
    <xf numFmtId="49" fontId="3" fillId="3" borderId="12" xfId="0" applyNumberFormat="1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2" xfId="0" applyFont="1" applyBorder="1"/>
    <xf numFmtId="177" fontId="3" fillId="0" borderId="2" xfId="0" applyNumberFormat="1" applyFont="1" applyBorder="1"/>
    <xf numFmtId="0" fontId="13" fillId="3" borderId="1" xfId="0" applyFont="1" applyFill="1" applyBorder="1"/>
    <xf numFmtId="49" fontId="3" fillId="0" borderId="0" xfId="0" applyNumberFormat="1" applyFont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177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/>
    <xf numFmtId="49" fontId="3" fillId="0" borderId="2" xfId="0" applyNumberFormat="1" applyFont="1" applyBorder="1" applyAlignment="1">
      <alignment horizontal="left" vertical="center" indent="1"/>
    </xf>
    <xf numFmtId="49" fontId="3" fillId="0" borderId="10" xfId="0" applyNumberFormat="1" applyFont="1" applyBorder="1" applyAlignment="1">
      <alignment vertical="center"/>
    </xf>
    <xf numFmtId="177" fontId="9" fillId="0" borderId="1" xfId="0" applyNumberFormat="1" applyFont="1" applyBorder="1" applyAlignment="1">
      <alignment vertical="center"/>
    </xf>
    <xf numFmtId="177" fontId="9" fillId="0" borderId="11" xfId="0" applyNumberFormat="1" applyFont="1" applyBorder="1" applyAlignment="1">
      <alignment vertical="center"/>
    </xf>
    <xf numFmtId="0" fontId="3" fillId="0" borderId="0" xfId="0" applyFont="1"/>
    <xf numFmtId="49" fontId="3" fillId="0" borderId="0" xfId="0" applyNumberFormat="1" applyFont="1"/>
    <xf numFmtId="49" fontId="3" fillId="0" borderId="1" xfId="0" applyNumberFormat="1" applyFont="1" applyFill="1" applyBorder="1"/>
    <xf numFmtId="0" fontId="6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49" fontId="8" fillId="0" borderId="0" xfId="0" applyNumberFormat="1" applyFont="1" applyAlignment="1">
      <alignment horizontal="distributed"/>
    </xf>
    <xf numFmtId="0" fontId="8" fillId="0" borderId="0" xfId="0" applyFont="1" applyAlignment="1">
      <alignment horizontal="distributed"/>
    </xf>
    <xf numFmtId="49" fontId="3" fillId="0" borderId="0" xfId="0" applyNumberFormat="1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3" fillId="0" borderId="23" xfId="0" applyNumberFormat="1" applyFont="1" applyBorder="1" applyAlignment="1">
      <alignment horizontal="left" vertical="center"/>
    </xf>
    <xf numFmtId="49" fontId="3" fillId="0" borderId="31" xfId="0" applyNumberFormat="1" applyFont="1" applyBorder="1" applyAlignment="1">
      <alignment horizontal="left" vertical="center"/>
    </xf>
    <xf numFmtId="49" fontId="3" fillId="0" borderId="32" xfId="0" applyNumberFormat="1" applyFont="1" applyBorder="1" applyAlignment="1">
      <alignment horizontal="left" vertical="center"/>
    </xf>
    <xf numFmtId="49" fontId="3" fillId="0" borderId="37" xfId="0" applyNumberFormat="1" applyFont="1" applyBorder="1" applyAlignment="1">
      <alignment horizontal="left" vertical="center" indent="2"/>
    </xf>
    <xf numFmtId="49" fontId="3" fillId="0" borderId="3" xfId="0" applyNumberFormat="1" applyFont="1" applyBorder="1" applyAlignment="1">
      <alignment horizontal="left" vertical="center" indent="2"/>
    </xf>
    <xf numFmtId="49" fontId="3" fillId="0" borderId="29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0" fontId="3" fillId="0" borderId="0" xfId="0" applyFont="1" applyAlignment="1">
      <alignment horizontal="left" vertical="center"/>
    </xf>
    <xf numFmtId="177" fontId="3" fillId="0" borderId="23" xfId="0" applyNumberFormat="1" applyFont="1" applyBorder="1" applyAlignment="1">
      <alignment vertical="center"/>
    </xf>
    <xf numFmtId="177" fontId="3" fillId="0" borderId="30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7" fontId="3" fillId="0" borderId="35" xfId="0" applyNumberFormat="1" applyFont="1" applyBorder="1" applyAlignment="1">
      <alignment vertical="center"/>
    </xf>
    <xf numFmtId="177" fontId="3" fillId="0" borderId="36" xfId="0" applyNumberFormat="1" applyFont="1" applyBorder="1" applyAlignment="1">
      <alignment vertical="center"/>
    </xf>
    <xf numFmtId="49" fontId="3" fillId="0" borderId="24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 indent="1"/>
    </xf>
    <xf numFmtId="49" fontId="3" fillId="0" borderId="25" xfId="0" applyNumberFormat="1" applyFont="1" applyBorder="1" applyAlignment="1">
      <alignment horizontal="left" vertical="center" indent="1"/>
    </xf>
    <xf numFmtId="49" fontId="3" fillId="0" borderId="26" xfId="0" applyNumberFormat="1" applyFont="1" applyBorder="1" applyAlignment="1">
      <alignment horizontal="left" vertical="center" indent="1"/>
    </xf>
    <xf numFmtId="49" fontId="3" fillId="0" borderId="27" xfId="0" applyNumberFormat="1" applyFont="1" applyBorder="1" applyAlignment="1">
      <alignment horizontal="left" vertical="center" indent="1"/>
    </xf>
    <xf numFmtId="49" fontId="3" fillId="0" borderId="28" xfId="0" applyNumberFormat="1" applyFont="1" applyBorder="1" applyAlignment="1">
      <alignment horizontal="left" vertical="center" indent="1"/>
    </xf>
    <xf numFmtId="49" fontId="3" fillId="0" borderId="21" xfId="0" applyNumberFormat="1" applyFont="1" applyBorder="1" applyAlignment="1">
      <alignment horizontal="left" vertical="center"/>
    </xf>
    <xf numFmtId="49" fontId="3" fillId="0" borderId="22" xfId="0" applyNumberFormat="1" applyFont="1" applyBorder="1" applyAlignment="1">
      <alignment horizontal="left" vertical="center"/>
    </xf>
    <xf numFmtId="49" fontId="3" fillId="0" borderId="33" xfId="0" applyNumberFormat="1" applyFont="1" applyBorder="1" applyAlignment="1">
      <alignment horizontal="left" vertical="center" indent="1"/>
    </xf>
    <xf numFmtId="49" fontId="3" fillId="0" borderId="14" xfId="0" applyNumberFormat="1" applyFont="1" applyBorder="1" applyAlignment="1">
      <alignment horizontal="left" vertical="center" indent="1"/>
    </xf>
    <xf numFmtId="49" fontId="3" fillId="0" borderId="34" xfId="0" applyNumberFormat="1" applyFont="1" applyBorder="1" applyAlignment="1">
      <alignment horizontal="left" vertical="center" indent="1"/>
    </xf>
    <xf numFmtId="49" fontId="9" fillId="0" borderId="38" xfId="0" applyNumberFormat="1" applyFont="1" applyBorder="1" applyAlignment="1">
      <alignment horizontal="left" vertical="center" indent="2"/>
    </xf>
    <xf numFmtId="49" fontId="9" fillId="0" borderId="31" xfId="0" applyNumberFormat="1" applyFont="1" applyBorder="1" applyAlignment="1">
      <alignment horizontal="left" vertical="center" indent="2"/>
    </xf>
    <xf numFmtId="49" fontId="9" fillId="0" borderId="30" xfId="0" applyNumberFormat="1" applyFont="1" applyBorder="1" applyAlignment="1">
      <alignment horizontal="left" vertical="center" indent="2"/>
    </xf>
    <xf numFmtId="49" fontId="9" fillId="0" borderId="39" xfId="0" applyNumberFormat="1" applyFont="1" applyBorder="1" applyAlignment="1">
      <alignment horizontal="left" vertical="center" indent="2"/>
    </xf>
    <xf numFmtId="49" fontId="9" fillId="0" borderId="40" xfId="0" applyNumberFormat="1" applyFont="1" applyBorder="1" applyAlignment="1">
      <alignment horizontal="left" vertical="center" indent="2"/>
    </xf>
    <xf numFmtId="49" fontId="9" fillId="0" borderId="41" xfId="0" applyNumberFormat="1" applyFont="1" applyBorder="1" applyAlignment="1">
      <alignment horizontal="left" vertical="center" indent="2"/>
    </xf>
    <xf numFmtId="49" fontId="3" fillId="0" borderId="26" xfId="0" applyNumberFormat="1" applyFont="1" applyBorder="1" applyAlignment="1">
      <alignment horizontal="right" vertical="center"/>
    </xf>
    <xf numFmtId="0" fontId="3" fillId="0" borderId="23" xfId="0" applyFont="1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177" fontId="3" fillId="0" borderId="0" xfId="0" applyNumberFormat="1" applyFont="1" applyAlignment="1">
      <alignment horizontal="center" vertical="center" shrinkToFit="1"/>
    </xf>
    <xf numFmtId="49" fontId="3" fillId="0" borderId="38" xfId="0" applyNumberFormat="1" applyFont="1" applyBorder="1" applyAlignment="1">
      <alignment horizontal="left" vertical="center" indent="2"/>
    </xf>
    <xf numFmtId="49" fontId="3" fillId="0" borderId="31" xfId="0" applyNumberFormat="1" applyFont="1" applyBorder="1" applyAlignment="1">
      <alignment horizontal="left" vertical="center" indent="2"/>
    </xf>
    <xf numFmtId="49" fontId="3" fillId="0" borderId="30" xfId="0" applyNumberFormat="1" applyFont="1" applyBorder="1" applyAlignment="1">
      <alignment horizontal="left" vertical="center" indent="2"/>
    </xf>
    <xf numFmtId="0" fontId="3" fillId="0" borderId="26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9" xfId="0" applyNumberFormat="1" applyFont="1" applyBorder="1"/>
    <xf numFmtId="49" fontId="0" fillId="0" borderId="19" xfId="0" applyNumberFormat="1" applyBorder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9" fontId="3" fillId="0" borderId="23" xfId="0" applyNumberFormat="1" applyFont="1" applyBorder="1"/>
    <xf numFmtId="0" fontId="0" fillId="0" borderId="31" xfId="0" applyBorder="1"/>
    <xf numFmtId="0" fontId="0" fillId="0" borderId="30" xfId="0" applyBorder="1"/>
    <xf numFmtId="0" fontId="3" fillId="0" borderId="0" xfId="0" applyFont="1" applyAlignment="1">
      <alignment horizontal="center"/>
    </xf>
    <xf numFmtId="49" fontId="5" fillId="0" borderId="0" xfId="0" applyNumberFormat="1" applyFont="1" applyAlignment="1">
      <alignment horizontal="left" indent="1"/>
    </xf>
    <xf numFmtId="0" fontId="0" fillId="0" borderId="0" xfId="0"/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177" fontId="3" fillId="0" borderId="0" xfId="0" applyNumberFormat="1" applyFont="1" applyAlignment="1">
      <alignment horizontal="center"/>
    </xf>
    <xf numFmtId="0" fontId="14" fillId="4" borderId="13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4" borderId="19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</cellXfs>
  <cellStyles count="8">
    <cellStyle name="쉼표 [0]" xfId="1" builtinId="6"/>
    <cellStyle name="쉼표 [0] 2" xfId="5" xr:uid="{673A5E01-1C09-4EAC-9416-85EBA7B65AD0}"/>
    <cellStyle name="쉼표 [0] 3" xfId="4" xr:uid="{771C84D4-9498-45EE-9D8E-F68B7FFB0B9E}"/>
    <cellStyle name="쉼표 [0] 4" xfId="3" xr:uid="{86FA8390-7B42-40D2-B704-FE1709C71014}"/>
    <cellStyle name="쉼표 [0] 5" xfId="2" xr:uid="{55B76306-43A7-49BC-A188-B4F76BBF1B4B}"/>
    <cellStyle name="표준" xfId="0" builtinId="0"/>
    <cellStyle name="표준 2" xfId="7" xr:uid="{BB4AFC7F-3DB7-425C-B0E8-C367EF97F412}"/>
    <cellStyle name="표준 2 29" xfId="6" xr:uid="{49793ED6-EB3F-447F-B214-771F3FBDAC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5</xdr:col>
      <xdr:colOff>428625</xdr:colOff>
      <xdr:row>1</xdr:row>
      <xdr:rowOff>19050</xdr:rowOff>
    </xdr:to>
    <xdr:sp macro="" textlink="">
      <xdr:nvSpPr>
        <xdr:cNvPr id="2053" name="Line 5">
          <a:extLst>
            <a:ext uri="{FF2B5EF4-FFF2-40B4-BE49-F238E27FC236}">
              <a16:creationId xmlns:a16="http://schemas.microsoft.com/office/drawing/2014/main" id="{CC7D7CCB-136E-4A24-9549-53546E493F08}"/>
            </a:ext>
          </a:extLst>
        </xdr:cNvPr>
        <xdr:cNvSpPr>
          <a:spLocks noChangeShapeType="1"/>
        </xdr:cNvSpPr>
      </xdr:nvSpPr>
      <xdr:spPr bwMode="auto">
        <a:xfrm>
          <a:off x="2238375" y="466725"/>
          <a:ext cx="15049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1033" name="Line 9">
          <a:extLst>
            <a:ext uri="{FF2B5EF4-FFF2-40B4-BE49-F238E27FC236}">
              <a16:creationId xmlns:a16="http://schemas.microsoft.com/office/drawing/2014/main" id="{569E9C65-044D-4306-A6DD-84597E94C562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1034" name="Line 10">
          <a:extLst>
            <a:ext uri="{FF2B5EF4-FFF2-40B4-BE49-F238E27FC236}">
              <a16:creationId xmlns:a16="http://schemas.microsoft.com/office/drawing/2014/main" id="{AD4F367A-AB65-4ED4-BED5-4534FA735AB5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19050</xdr:rowOff>
    </xdr:from>
    <xdr:to>
      <xdr:col>7</xdr:col>
      <xdr:colOff>514350</xdr:colOff>
      <xdr:row>1</xdr:row>
      <xdr:rowOff>19050</xdr:rowOff>
    </xdr:to>
    <xdr:sp macro="" textlink="">
      <xdr:nvSpPr>
        <xdr:cNvPr id="1035" name="Line 11">
          <a:extLst>
            <a:ext uri="{FF2B5EF4-FFF2-40B4-BE49-F238E27FC236}">
              <a16:creationId xmlns:a16="http://schemas.microsoft.com/office/drawing/2014/main" id="{3D7842D3-0400-4735-BC81-98CAB274E292}"/>
            </a:ext>
          </a:extLst>
        </xdr:cNvPr>
        <xdr:cNvSpPr>
          <a:spLocks noChangeShapeType="1"/>
        </xdr:cNvSpPr>
      </xdr:nvSpPr>
      <xdr:spPr bwMode="auto">
        <a:xfrm flipV="1">
          <a:off x="4114800" y="466725"/>
          <a:ext cx="152400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1037" name="Line 13">
          <a:extLst>
            <a:ext uri="{FF2B5EF4-FFF2-40B4-BE49-F238E27FC236}">
              <a16:creationId xmlns:a16="http://schemas.microsoft.com/office/drawing/2014/main" id="{759E76A0-0A2A-4DE1-BD7B-C0F525A882E4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1038" name="Line 14">
          <a:extLst>
            <a:ext uri="{FF2B5EF4-FFF2-40B4-BE49-F238E27FC236}">
              <a16:creationId xmlns:a16="http://schemas.microsoft.com/office/drawing/2014/main" id="{B1DD40BF-CE0C-4222-8FE4-869BF224667C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1039" name="Line 15">
          <a:extLst>
            <a:ext uri="{FF2B5EF4-FFF2-40B4-BE49-F238E27FC236}">
              <a16:creationId xmlns:a16="http://schemas.microsoft.com/office/drawing/2014/main" id="{D41BC216-3769-4830-8791-E46B7DBAAAB4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581025</xdr:colOff>
      <xdr:row>0</xdr:row>
      <xdr:rowOff>38100</xdr:rowOff>
    </xdr:from>
    <xdr:to>
      <xdr:col>15</xdr:col>
      <xdr:colOff>1190625</xdr:colOff>
      <xdr:row>2</xdr:row>
      <xdr:rowOff>295275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AA809F61-80F6-47A1-B8AE-F4AAACE3C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742950</xdr:colOff>
      <xdr:row>3</xdr:row>
      <xdr:rowOff>28575</xdr:rowOff>
    </xdr:from>
    <xdr:to>
      <xdr:col>15</xdr:col>
      <xdr:colOff>1038225</xdr:colOff>
      <xdr:row>15</xdr:row>
      <xdr:rowOff>28575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id="{95FD3F92-2EAF-4C62-8B6A-7E6EE4EE5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225" y="838200"/>
          <a:ext cx="4257675" cy="15906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9525</xdr:colOff>
      <xdr:row>0</xdr:row>
      <xdr:rowOff>57150</xdr:rowOff>
    </xdr:from>
    <xdr:to>
      <xdr:col>21</xdr:col>
      <xdr:colOff>476250</xdr:colOff>
      <xdr:row>30</xdr:row>
      <xdr:rowOff>123825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id="{6720A277-65E8-4C92-978C-19C35D3E3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0925" y="57150"/>
          <a:ext cx="4276725" cy="48672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:a16="http://schemas.microsoft.com/office/drawing/2014/main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workbookViewId="0"/>
  </sheetViews>
  <sheetFormatPr defaultRowHeight="13.5"/>
  <cols>
    <col min="1" max="1" width="8.88671875" style="2"/>
    <col min="2" max="2" width="3.109375" style="2" customWidth="1"/>
    <col min="3" max="6" width="8.88671875" style="2"/>
    <col min="7" max="7" width="7.77734375" style="2" customWidth="1"/>
    <col min="8" max="8" width="5.33203125" style="2" customWidth="1"/>
    <col min="9" max="9" width="9.44140625" style="2" customWidth="1"/>
    <col min="10" max="25" width="8.88671875" style="2"/>
    <col min="26" max="26" width="37.77734375" style="2" customWidth="1"/>
    <col min="27" max="16384" width="8.88671875" style="2"/>
  </cols>
  <sheetData>
    <row r="1" spans="1:26" ht="35.25">
      <c r="A1" s="71" t="str">
        <f>표지!A1</f>
        <v>內 譯 書</v>
      </c>
      <c r="B1" s="71"/>
      <c r="C1" s="71"/>
      <c r="D1" s="71"/>
      <c r="E1" s="71"/>
      <c r="F1" s="71"/>
      <c r="G1" s="71"/>
      <c r="H1" s="71"/>
      <c r="I1" s="71"/>
      <c r="P1" s="2" t="s">
        <v>90</v>
      </c>
      <c r="Z1" s="6" t="s">
        <v>120</v>
      </c>
    </row>
    <row r="2" spans="1:26" ht="6" customHeight="1"/>
    <row r="3" spans="1:26" ht="8.1" customHeight="1"/>
    <row r="4" spans="1:26" ht="8.1" customHeight="1"/>
    <row r="5" spans="1:26" ht="8.1" customHeight="1"/>
    <row r="6" spans="1:26" ht="8.1" customHeight="1"/>
    <row r="7" spans="1:26" ht="8.1" customHeight="1"/>
    <row r="8" spans="1:26" ht="8.1" customHeight="1"/>
    <row r="9" spans="1:26" ht="8.1" customHeight="1"/>
    <row r="10" spans="1:26" ht="8.1" customHeight="1"/>
    <row r="11" spans="1:26" ht="8.1" customHeight="1"/>
    <row r="12" spans="1:26" ht="8.1" customHeight="1"/>
    <row r="13" spans="1:26" ht="8.1" customHeight="1"/>
    <row r="14" spans="1:26" ht="8.1" customHeight="1"/>
    <row r="15" spans="1:26" ht="8.1" customHeight="1"/>
    <row r="16" spans="1:26" ht="8.1" customHeight="1"/>
    <row r="17" spans="2:8">
      <c r="B17" s="54"/>
      <c r="C17" s="55"/>
      <c r="D17" s="55"/>
      <c r="E17" s="55"/>
      <c r="F17" s="55"/>
      <c r="G17" s="55"/>
      <c r="H17" s="56"/>
    </row>
    <row r="18" spans="2:8">
      <c r="B18" s="57"/>
      <c r="C18" s="2" t="s">
        <v>5</v>
      </c>
      <c r="D18" s="72" t="str">
        <f>표지!C13</f>
        <v>샘플</v>
      </c>
      <c r="E18" s="72"/>
      <c r="F18" s="72"/>
      <c r="G18" s="72"/>
      <c r="H18" s="58"/>
    </row>
    <row r="19" spans="2:8">
      <c r="B19" s="57"/>
      <c r="H19" s="58"/>
    </row>
    <row r="20" spans="2:8">
      <c r="B20" s="57"/>
      <c r="C20" s="2" t="s">
        <v>54</v>
      </c>
      <c r="D20" s="72" t="str">
        <f>표지!C4</f>
        <v xml:space="preserve">             貴下</v>
      </c>
      <c r="E20" s="72"/>
      <c r="F20" s="72"/>
      <c r="G20" s="72"/>
      <c r="H20" s="58"/>
    </row>
    <row r="21" spans="2:8">
      <c r="B21" s="57"/>
      <c r="H21" s="58"/>
    </row>
    <row r="22" spans="2:8">
      <c r="B22" s="57"/>
      <c r="C22" s="2" t="s">
        <v>55</v>
      </c>
      <c r="D22" s="73" t="str">
        <f>표지!C6</f>
        <v>2025년 2월 14일</v>
      </c>
      <c r="E22" s="73"/>
      <c r="F22" s="73"/>
      <c r="G22" s="73"/>
      <c r="H22" s="58"/>
    </row>
    <row r="23" spans="2:8">
      <c r="B23" s="59"/>
      <c r="C23" s="60"/>
      <c r="D23" s="60"/>
      <c r="E23" s="60"/>
      <c r="F23" s="60"/>
      <c r="G23" s="60"/>
      <c r="H23" s="61"/>
    </row>
    <row r="24" spans="2:8" ht="7.5" customHeight="1"/>
    <row r="25" spans="2:8" ht="7.5" customHeight="1"/>
    <row r="26" spans="2:8" ht="7.5" customHeight="1"/>
    <row r="27" spans="2:8" ht="7.5" customHeight="1"/>
    <row r="28" spans="2:8" ht="7.5" customHeight="1"/>
    <row r="29" spans="2:8" ht="7.5" customHeight="1"/>
    <row r="30" spans="2:8" ht="7.5" customHeight="1"/>
    <row r="31" spans="2:8" ht="7.5" customHeight="1"/>
    <row r="32" spans="2:8" ht="7.5" customHeight="1"/>
    <row r="33" spans="3:7" ht="7.5" customHeight="1"/>
    <row r="34" spans="3:7" ht="7.5" customHeight="1"/>
    <row r="35" spans="3:7" ht="7.5" customHeight="1"/>
    <row r="36" spans="3:7" ht="22.5">
      <c r="D36" s="74" t="str">
        <f>표지!I3</f>
        <v>대 한 민 국 주 식 회 사</v>
      </c>
      <c r="E36" s="75"/>
      <c r="F36" s="75"/>
    </row>
    <row r="37" spans="3:7" ht="12" customHeight="1">
      <c r="D37" s="76" t="str">
        <f>표지!I4</f>
        <v xml:space="preserve"> </v>
      </c>
      <c r="E37" s="72"/>
      <c r="F37" s="72"/>
      <c r="G37" s="72"/>
    </row>
    <row r="38" spans="3:7" ht="12" customHeight="1">
      <c r="D38" s="76" t="str">
        <f>표지!I5</f>
        <v>ㅇ ㅇ 시 ㅇ  ㅇ  구 ㅇ  ㅇ  동</v>
      </c>
      <c r="E38" s="72"/>
      <c r="F38" s="72"/>
      <c r="G38" s="72"/>
    </row>
    <row r="39" spans="3:7" ht="12" customHeight="1">
      <c r="D39" s="76" t="str">
        <f>표지!I6</f>
        <v xml:space="preserve"> </v>
      </c>
      <c r="E39" s="72"/>
      <c r="F39" s="72"/>
      <c r="G39" s="72"/>
    </row>
    <row r="40" spans="3:7" ht="12" customHeight="1">
      <c r="D40" s="76" t="str">
        <f>표지!I7</f>
        <v>대표이사    홍      길      동</v>
      </c>
      <c r="E40" s="72"/>
      <c r="F40" s="72"/>
      <c r="G40" s="72"/>
    </row>
    <row r="41" spans="3:7" ht="12" customHeight="1">
      <c r="D41" s="76" t="str">
        <f>표지!I8</f>
        <v xml:space="preserve"> </v>
      </c>
      <c r="E41" s="72"/>
      <c r="F41" s="72"/>
      <c r="G41" s="72"/>
    </row>
    <row r="42" spans="3:7" ht="12" customHeight="1">
      <c r="D42" s="76" t="str">
        <f>표지!I9</f>
        <v>대표전화   (02) 0 0 0 - 0 0 0 0</v>
      </c>
      <c r="E42" s="72"/>
      <c r="F42" s="72"/>
      <c r="G42" s="72"/>
    </row>
    <row r="43" spans="3:7" ht="12" customHeight="1">
      <c r="D43" s="76" t="str">
        <f>표지!I10</f>
        <v xml:space="preserve"> </v>
      </c>
      <c r="E43" s="72"/>
      <c r="F43" s="72"/>
      <c r="G43" s="72"/>
    </row>
    <row r="44" spans="3:7" ht="12" customHeight="1">
      <c r="D44" s="76" t="str">
        <f>표지!I11</f>
        <v>팩    스   (02) 0 0 0 - 0 0 0 0</v>
      </c>
      <c r="E44" s="72"/>
      <c r="F44" s="72"/>
      <c r="G44" s="72"/>
    </row>
    <row r="45" spans="3:7" ht="12" customHeight="1">
      <c r="C45" s="2" t="s">
        <v>3</v>
      </c>
      <c r="D45" s="76" t="str">
        <f>표지!I12</f>
        <v xml:space="preserve"> </v>
      </c>
      <c r="E45" s="72"/>
      <c r="F45" s="72"/>
      <c r="G45" s="72"/>
    </row>
    <row r="46" spans="3:7" ht="12" customHeight="1">
      <c r="D46" s="76" t="str">
        <f>표지!I13</f>
        <v xml:space="preserve"> </v>
      </c>
      <c r="E46" s="72"/>
      <c r="F46" s="72"/>
      <c r="G46" s="72"/>
    </row>
    <row r="47" spans="3:7" ht="12" customHeight="1">
      <c r="D47" s="76"/>
      <c r="E47" s="72"/>
      <c r="F47" s="72"/>
      <c r="G47" s="72"/>
    </row>
  </sheetData>
  <mergeCells count="16">
    <mergeCell ref="D40:G40"/>
    <mergeCell ref="D42:G42"/>
    <mergeCell ref="D39:G39"/>
    <mergeCell ref="D41:G41"/>
    <mergeCell ref="D37:G37"/>
    <mergeCell ref="D38:G38"/>
    <mergeCell ref="D47:G47"/>
    <mergeCell ref="D43:G43"/>
    <mergeCell ref="D44:G44"/>
    <mergeCell ref="D45:G45"/>
    <mergeCell ref="D46:G46"/>
    <mergeCell ref="A1:I1"/>
    <mergeCell ref="D18:G18"/>
    <mergeCell ref="D20:G20"/>
    <mergeCell ref="D22:G22"/>
    <mergeCell ref="D36:F36"/>
  </mergeCells>
  <phoneticPr fontId="2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zoomScaleNormal="100" workbookViewId="0"/>
  </sheetViews>
  <sheetFormatPr defaultRowHeight="13.5"/>
  <cols>
    <col min="1" max="1" width="3.44140625" style="6" customWidth="1"/>
    <col min="2" max="2" width="8.5546875" style="6" customWidth="1"/>
    <col min="3" max="3" width="16.6640625" style="6" customWidth="1"/>
    <col min="4" max="5" width="4.33203125" style="6" customWidth="1"/>
    <col min="6" max="6" width="6.6640625" style="6" customWidth="1"/>
    <col min="7" max="7" width="15.77734375" style="6" customWidth="1"/>
    <col min="8" max="8" width="25.6640625" style="6" customWidth="1"/>
    <col min="9" max="9" width="27.6640625" style="6" customWidth="1"/>
    <col min="10" max="10" width="1.44140625" style="6" customWidth="1"/>
    <col min="11" max="11" width="3.33203125" style="6" hidden="1" customWidth="1"/>
    <col min="12" max="13" width="8.88671875" style="6"/>
    <col min="14" max="14" width="13.77734375" style="6" customWidth="1"/>
    <col min="15" max="15" width="14.6640625" style="6" customWidth="1"/>
    <col min="16" max="16" width="14.33203125" style="6" customWidth="1"/>
    <col min="17" max="16384" width="8.88671875" style="6"/>
  </cols>
  <sheetData>
    <row r="1" spans="1:14" ht="35.25">
      <c r="A1" s="77" t="s">
        <v>854</v>
      </c>
      <c r="B1" s="78"/>
      <c r="C1" s="78"/>
      <c r="D1" s="78"/>
      <c r="E1" s="78"/>
      <c r="F1" s="78"/>
      <c r="G1" s="78"/>
      <c r="H1" s="78"/>
      <c r="I1" s="78"/>
      <c r="J1" s="78"/>
      <c r="K1" s="78"/>
      <c r="M1" s="9"/>
      <c r="N1" s="9"/>
    </row>
    <row r="2" spans="1:14" ht="3.75" customHeight="1"/>
    <row r="3" spans="1:14" ht="24.75" customHeight="1">
      <c r="H3" s="22"/>
      <c r="I3" s="30" t="s">
        <v>853</v>
      </c>
      <c r="J3" s="30"/>
      <c r="K3" s="31"/>
    </row>
    <row r="4" spans="1:14" ht="12" customHeight="1">
      <c r="B4" s="23" t="s">
        <v>48</v>
      </c>
      <c r="C4" s="89" t="s">
        <v>857</v>
      </c>
      <c r="D4" s="89"/>
      <c r="E4" s="89"/>
      <c r="F4" s="89"/>
      <c r="G4" s="89"/>
      <c r="H4" s="24"/>
      <c r="I4" s="81" t="s">
        <v>3</v>
      </c>
      <c r="J4" s="81"/>
      <c r="K4" s="81"/>
      <c r="N4"/>
    </row>
    <row r="5" spans="1:14" ht="11.1" customHeight="1">
      <c r="B5" s="89"/>
      <c r="C5" s="89"/>
      <c r="D5" s="89"/>
      <c r="E5" s="89"/>
      <c r="F5" s="89"/>
      <c r="G5" s="89"/>
      <c r="H5" s="25" t="s">
        <v>3</v>
      </c>
      <c r="I5" s="81" t="s">
        <v>856</v>
      </c>
      <c r="J5" s="81"/>
      <c r="K5" s="81"/>
    </row>
    <row r="6" spans="1:14" ht="12" customHeight="1">
      <c r="B6" s="24" t="s">
        <v>49</v>
      </c>
      <c r="C6" s="81" t="s">
        <v>858</v>
      </c>
      <c r="D6" s="81"/>
      <c r="E6" s="81"/>
      <c r="F6" s="81"/>
      <c r="G6" s="81"/>
      <c r="H6" s="24"/>
      <c r="I6" s="81" t="s">
        <v>97</v>
      </c>
      <c r="J6" s="81"/>
      <c r="K6" s="81"/>
      <c r="M6"/>
    </row>
    <row r="7" spans="1:14" ht="11.1" customHeight="1">
      <c r="B7" s="89"/>
      <c r="C7" s="89"/>
      <c r="D7" s="89"/>
      <c r="E7" s="89"/>
      <c r="F7" s="89"/>
      <c r="G7" s="89"/>
      <c r="H7" s="25" t="s">
        <v>3</v>
      </c>
      <c r="I7" s="81" t="s">
        <v>859</v>
      </c>
      <c r="J7" s="81"/>
      <c r="K7" s="81"/>
    </row>
    <row r="8" spans="1:14" ht="12" customHeight="1">
      <c r="B8" s="89" t="s">
        <v>855</v>
      </c>
      <c r="C8" s="89"/>
      <c r="D8" s="89"/>
      <c r="E8" s="89"/>
      <c r="F8" s="89"/>
      <c r="G8" s="89"/>
      <c r="H8" s="24"/>
      <c r="I8" s="81" t="s">
        <v>98</v>
      </c>
      <c r="J8" s="81"/>
      <c r="K8" s="81"/>
    </row>
    <row r="9" spans="1:14" ht="11.1" customHeight="1">
      <c r="B9" s="89"/>
      <c r="C9" s="89"/>
      <c r="D9" s="89"/>
      <c r="E9" s="89"/>
      <c r="F9" s="89"/>
      <c r="G9" s="89"/>
      <c r="H9" s="25" t="s">
        <v>3</v>
      </c>
      <c r="I9" s="81" t="s">
        <v>860</v>
      </c>
      <c r="J9" s="81"/>
      <c r="K9" s="81"/>
    </row>
    <row r="10" spans="1:14" ht="11.1" customHeight="1">
      <c r="B10" s="24"/>
      <c r="C10" s="24"/>
      <c r="D10" s="24"/>
      <c r="E10" s="24"/>
      <c r="F10" s="24"/>
      <c r="G10" s="24"/>
      <c r="H10" s="24"/>
      <c r="I10" s="81" t="s">
        <v>98</v>
      </c>
      <c r="J10" s="81"/>
      <c r="K10" s="81"/>
    </row>
    <row r="11" spans="1:14" ht="11.1" customHeight="1">
      <c r="B11" s="24"/>
      <c r="C11" s="24"/>
      <c r="D11" s="24"/>
      <c r="E11" s="24"/>
      <c r="F11" s="24"/>
      <c r="G11" s="24"/>
      <c r="H11" s="25" t="s">
        <v>3</v>
      </c>
      <c r="I11" s="81" t="s">
        <v>862</v>
      </c>
      <c r="J11" s="81"/>
      <c r="K11" s="81"/>
    </row>
    <row r="12" spans="1:14" ht="6" customHeight="1">
      <c r="B12" s="24"/>
      <c r="C12" s="24"/>
      <c r="D12" s="24"/>
      <c r="E12" s="24"/>
      <c r="F12" s="24"/>
      <c r="G12" s="24"/>
      <c r="H12" s="25"/>
      <c r="I12" s="89" t="s">
        <v>98</v>
      </c>
      <c r="J12" s="89"/>
      <c r="K12" s="89"/>
    </row>
    <row r="13" spans="1:14" ht="12" customHeight="1">
      <c r="B13" s="24" t="s">
        <v>50</v>
      </c>
      <c r="C13" s="89" t="s">
        <v>861</v>
      </c>
      <c r="D13" s="89"/>
      <c r="E13" s="89"/>
      <c r="F13" s="89"/>
      <c r="G13" s="89"/>
      <c r="H13" s="24"/>
      <c r="I13" s="89" t="s">
        <v>56</v>
      </c>
      <c r="J13" s="89"/>
      <c r="K13" s="89"/>
    </row>
    <row r="14" spans="1:14" ht="6" customHeight="1">
      <c r="B14" s="89"/>
      <c r="C14" s="89"/>
      <c r="D14" s="89"/>
      <c r="E14" s="89"/>
      <c r="F14" s="89"/>
      <c r="G14" s="89"/>
      <c r="H14" s="89"/>
      <c r="I14" s="89"/>
      <c r="J14" s="24"/>
    </row>
    <row r="15" spans="1:14" ht="12.75" customHeight="1">
      <c r="B15" s="24" t="s">
        <v>51</v>
      </c>
      <c r="C15" s="92" t="str">
        <f>"一金"&amp;NUMBERSTRING(F40,2)&amp;"원整("&amp;DOLLAR(F40,0)&amp;")"</f>
        <v>一金零원整(₩0)</v>
      </c>
      <c r="D15" s="92"/>
      <c r="E15" s="92"/>
      <c r="F15" s="92"/>
      <c r="G15" s="92"/>
      <c r="H15" s="92"/>
      <c r="I15" s="92"/>
      <c r="J15" s="26"/>
    </row>
    <row r="16" spans="1:14" ht="7.35" customHeight="1" thickBot="1">
      <c r="B16" s="25"/>
      <c r="C16" s="27"/>
      <c r="D16" s="27"/>
      <c r="E16" s="27"/>
      <c r="F16" s="27"/>
      <c r="G16" s="27"/>
      <c r="H16" s="27"/>
      <c r="I16" s="27"/>
      <c r="J16" s="27"/>
    </row>
    <row r="17" spans="2:16" ht="16.5" customHeight="1" thickBot="1">
      <c r="B17" s="95" t="s">
        <v>0</v>
      </c>
      <c r="C17" s="93"/>
      <c r="D17" s="12" t="s">
        <v>1</v>
      </c>
      <c r="E17" s="12" t="s">
        <v>2</v>
      </c>
      <c r="F17" s="93" t="s">
        <v>52</v>
      </c>
      <c r="G17" s="93"/>
      <c r="H17" s="93" t="s">
        <v>53</v>
      </c>
      <c r="I17" s="93"/>
      <c r="J17" s="94"/>
      <c r="M17" s="29" t="s">
        <v>91</v>
      </c>
      <c r="N17" s="29" t="s">
        <v>92</v>
      </c>
      <c r="O17" s="29" t="s">
        <v>94</v>
      </c>
      <c r="P17" s="29" t="s">
        <v>95</v>
      </c>
    </row>
    <row r="18" spans="2:16" ht="12.95" customHeight="1">
      <c r="B18" s="85" t="s">
        <v>3</v>
      </c>
      <c r="C18" s="86"/>
      <c r="D18" s="28" t="s">
        <v>3</v>
      </c>
      <c r="E18" s="28"/>
      <c r="F18" s="96"/>
      <c r="G18" s="97"/>
      <c r="H18" s="104" t="s">
        <v>3</v>
      </c>
      <c r="I18" s="104"/>
      <c r="J18" s="105"/>
      <c r="K18" s="9"/>
      <c r="N18" s="44">
        <f t="shared" ref="N18:N39" si="0">E18*F18</f>
        <v>0</v>
      </c>
      <c r="O18" s="44"/>
      <c r="P18" s="44"/>
    </row>
    <row r="19" spans="2:16" ht="12.95" customHeight="1">
      <c r="B19" s="87" t="s">
        <v>3</v>
      </c>
      <c r="C19" s="88"/>
      <c r="D19" s="29"/>
      <c r="E19" s="29"/>
      <c r="F19" s="90"/>
      <c r="G19" s="91"/>
      <c r="H19" s="83"/>
      <c r="I19" s="83"/>
      <c r="J19" s="84"/>
      <c r="N19" s="44">
        <f t="shared" si="0"/>
        <v>0</v>
      </c>
      <c r="O19" s="44"/>
      <c r="P19" s="44"/>
    </row>
    <row r="20" spans="2:16" ht="12.95" customHeight="1">
      <c r="B20" s="87" t="s">
        <v>3</v>
      </c>
      <c r="C20" s="88"/>
      <c r="D20" s="29"/>
      <c r="E20" s="29"/>
      <c r="F20" s="90"/>
      <c r="G20" s="91"/>
      <c r="H20" s="83"/>
      <c r="I20" s="83"/>
      <c r="J20" s="84"/>
      <c r="N20" s="44">
        <f t="shared" si="0"/>
        <v>0</v>
      </c>
      <c r="O20" s="44"/>
      <c r="P20" s="44"/>
    </row>
    <row r="21" spans="2:16" ht="12.95" customHeight="1">
      <c r="B21" s="87" t="s">
        <v>3</v>
      </c>
      <c r="C21" s="88"/>
      <c r="D21" s="29"/>
      <c r="E21" s="29"/>
      <c r="F21" s="90"/>
      <c r="G21" s="91"/>
      <c r="H21" s="79"/>
      <c r="I21" s="79"/>
      <c r="J21" s="80"/>
      <c r="N21" s="44">
        <f t="shared" si="0"/>
        <v>0</v>
      </c>
      <c r="O21" s="44"/>
      <c r="P21" s="44"/>
    </row>
    <row r="22" spans="2:16" ht="12.95" customHeight="1">
      <c r="B22" s="87" t="s">
        <v>3</v>
      </c>
      <c r="C22" s="88"/>
      <c r="D22" s="29"/>
      <c r="E22" s="29"/>
      <c r="F22" s="90"/>
      <c r="G22" s="91"/>
      <c r="H22" s="79"/>
      <c r="I22" s="79"/>
      <c r="J22" s="80"/>
      <c r="N22" s="44">
        <f t="shared" si="0"/>
        <v>0</v>
      </c>
      <c r="O22" s="44"/>
      <c r="P22" s="44"/>
    </row>
    <row r="23" spans="2:16" ht="12.95" customHeight="1">
      <c r="B23" s="87" t="s">
        <v>3</v>
      </c>
      <c r="C23" s="88"/>
      <c r="D23" s="29"/>
      <c r="E23" s="29"/>
      <c r="F23" s="90"/>
      <c r="G23" s="91"/>
      <c r="H23" s="79"/>
      <c r="I23" s="79"/>
      <c r="J23" s="80"/>
      <c r="N23" s="44">
        <f t="shared" si="0"/>
        <v>0</v>
      </c>
      <c r="O23" s="44"/>
      <c r="P23" s="44"/>
    </row>
    <row r="24" spans="2:16" ht="12.95" customHeight="1">
      <c r="B24" s="87" t="s">
        <v>3</v>
      </c>
      <c r="C24" s="88"/>
      <c r="D24" s="29"/>
      <c r="E24" s="29"/>
      <c r="F24" s="90"/>
      <c r="G24" s="91"/>
      <c r="H24" s="79"/>
      <c r="I24" s="79"/>
      <c r="J24" s="80"/>
      <c r="N24" s="44">
        <f t="shared" si="0"/>
        <v>0</v>
      </c>
      <c r="O24" s="44"/>
      <c r="P24" s="44"/>
    </row>
    <row r="25" spans="2:16" ht="12.95" customHeight="1">
      <c r="B25" s="87" t="s">
        <v>3</v>
      </c>
      <c r="C25" s="88"/>
      <c r="D25" s="29"/>
      <c r="E25" s="29"/>
      <c r="F25" s="90"/>
      <c r="G25" s="91"/>
      <c r="H25" s="82" t="s">
        <v>3</v>
      </c>
      <c r="I25" s="83"/>
      <c r="J25" s="84"/>
      <c r="N25" s="44">
        <f t="shared" si="0"/>
        <v>0</v>
      </c>
      <c r="O25" s="44"/>
      <c r="P25" s="44"/>
    </row>
    <row r="26" spans="2:16" ht="12.95" customHeight="1">
      <c r="B26" s="87" t="s">
        <v>3</v>
      </c>
      <c r="C26" s="88"/>
      <c r="D26" s="29"/>
      <c r="E26" s="29"/>
      <c r="F26" s="90"/>
      <c r="G26" s="91"/>
      <c r="H26" s="82" t="s">
        <v>3</v>
      </c>
      <c r="I26" s="83"/>
      <c r="J26" s="84"/>
      <c r="N26" s="44">
        <f t="shared" si="0"/>
        <v>0</v>
      </c>
      <c r="O26" s="44"/>
      <c r="P26" s="44"/>
    </row>
    <row r="27" spans="2:16" ht="12.95" customHeight="1">
      <c r="B27" s="87" t="s">
        <v>3</v>
      </c>
      <c r="C27" s="88"/>
      <c r="D27" s="29"/>
      <c r="E27" s="29"/>
      <c r="F27" s="90"/>
      <c r="G27" s="91"/>
      <c r="H27" s="82" t="s">
        <v>3</v>
      </c>
      <c r="I27" s="83"/>
      <c r="J27" s="84"/>
      <c r="N27" s="44">
        <f t="shared" si="0"/>
        <v>0</v>
      </c>
      <c r="O27" s="44"/>
      <c r="P27" s="44"/>
    </row>
    <row r="28" spans="2:16" ht="12.95" customHeight="1">
      <c r="B28" s="87" t="s">
        <v>3</v>
      </c>
      <c r="C28" s="88"/>
      <c r="D28" s="29"/>
      <c r="E28" s="29"/>
      <c r="F28" s="90"/>
      <c r="G28" s="91"/>
      <c r="H28" s="79"/>
      <c r="I28" s="79"/>
      <c r="J28" s="80"/>
      <c r="N28" s="44">
        <f t="shared" si="0"/>
        <v>0</v>
      </c>
      <c r="O28" s="44"/>
      <c r="P28" s="44"/>
    </row>
    <row r="29" spans="2:16" ht="12.95" customHeight="1">
      <c r="B29" s="87" t="s">
        <v>3</v>
      </c>
      <c r="C29" s="88"/>
      <c r="D29" s="29"/>
      <c r="E29" s="29"/>
      <c r="F29" s="90"/>
      <c r="G29" s="91"/>
      <c r="H29" s="82"/>
      <c r="I29" s="83"/>
      <c r="J29" s="84"/>
      <c r="N29" s="44">
        <f t="shared" si="0"/>
        <v>0</v>
      </c>
      <c r="O29" s="44"/>
      <c r="P29" s="44"/>
    </row>
    <row r="30" spans="2:16" ht="12.95" customHeight="1">
      <c r="B30" s="87" t="s">
        <v>3</v>
      </c>
      <c r="C30" s="88"/>
      <c r="D30" s="29"/>
      <c r="E30" s="29"/>
      <c r="F30" s="90"/>
      <c r="G30" s="91"/>
      <c r="H30" s="82"/>
      <c r="I30" s="83"/>
      <c r="J30" s="84"/>
      <c r="N30" s="44">
        <f t="shared" si="0"/>
        <v>0</v>
      </c>
      <c r="O30" s="44"/>
      <c r="P30" s="44"/>
    </row>
    <row r="31" spans="2:16" ht="12.95" customHeight="1">
      <c r="B31" s="87" t="s">
        <v>3</v>
      </c>
      <c r="C31" s="88"/>
      <c r="D31" s="29"/>
      <c r="E31" s="29"/>
      <c r="F31" s="90"/>
      <c r="G31" s="91"/>
      <c r="H31" s="79"/>
      <c r="I31" s="79"/>
      <c r="J31" s="80"/>
      <c r="N31" s="44">
        <f t="shared" si="0"/>
        <v>0</v>
      </c>
      <c r="O31"/>
      <c r="P31" s="44"/>
    </row>
    <row r="32" spans="2:16" ht="12.95" customHeight="1">
      <c r="B32" s="87" t="s">
        <v>3</v>
      </c>
      <c r="C32" s="88"/>
      <c r="D32" s="29"/>
      <c r="E32" s="29"/>
      <c r="F32" s="90"/>
      <c r="G32" s="91"/>
      <c r="H32" s="79"/>
      <c r="I32" s="79"/>
      <c r="J32" s="80"/>
      <c r="N32" s="44">
        <f t="shared" si="0"/>
        <v>0</v>
      </c>
      <c r="O32" s="44"/>
      <c r="P32" s="44"/>
    </row>
    <row r="33" spans="2:16" ht="12.95" customHeight="1">
      <c r="B33" s="87" t="s">
        <v>3</v>
      </c>
      <c r="C33" s="88"/>
      <c r="D33" s="29"/>
      <c r="E33" s="29"/>
      <c r="F33" s="90"/>
      <c r="G33" s="91"/>
      <c r="H33" s="79"/>
      <c r="I33" s="79"/>
      <c r="J33" s="80"/>
      <c r="N33" s="44">
        <f t="shared" si="0"/>
        <v>0</v>
      </c>
      <c r="O33" s="44"/>
      <c r="P33" s="44"/>
    </row>
    <row r="34" spans="2:16" ht="12.95" customHeight="1">
      <c r="B34" s="87" t="s">
        <v>3</v>
      </c>
      <c r="C34" s="88"/>
      <c r="D34" s="29"/>
      <c r="E34" s="29"/>
      <c r="F34" s="90"/>
      <c r="G34" s="91"/>
      <c r="H34" s="79"/>
      <c r="I34" s="79"/>
      <c r="J34" s="80"/>
      <c r="N34" s="44">
        <f t="shared" si="0"/>
        <v>0</v>
      </c>
      <c r="O34" s="44"/>
      <c r="P34" s="44"/>
    </row>
    <row r="35" spans="2:16" ht="12.95" customHeight="1">
      <c r="B35" s="87" t="s">
        <v>3</v>
      </c>
      <c r="C35" s="88"/>
      <c r="D35" s="29"/>
      <c r="E35" s="29"/>
      <c r="F35" s="90"/>
      <c r="G35" s="91"/>
      <c r="H35" s="79"/>
      <c r="I35" s="79"/>
      <c r="J35" s="80"/>
      <c r="N35" s="44">
        <f t="shared" si="0"/>
        <v>0</v>
      </c>
      <c r="O35" s="44"/>
      <c r="P35" s="44"/>
    </row>
    <row r="36" spans="2:16" ht="12.95" customHeight="1">
      <c r="B36" s="87" t="s">
        <v>3</v>
      </c>
      <c r="C36" s="88"/>
      <c r="D36" s="29"/>
      <c r="E36" s="29"/>
      <c r="F36" s="90"/>
      <c r="G36" s="91"/>
      <c r="H36" s="79"/>
      <c r="I36" s="79"/>
      <c r="J36" s="80"/>
      <c r="N36" s="44">
        <f t="shared" si="0"/>
        <v>0</v>
      </c>
      <c r="O36" s="44"/>
      <c r="P36" s="44"/>
    </row>
    <row r="37" spans="2:16" ht="12.95" customHeight="1">
      <c r="B37" s="87" t="s">
        <v>3</v>
      </c>
      <c r="C37" s="88"/>
      <c r="D37" s="29"/>
      <c r="E37" s="29"/>
      <c r="F37" s="90"/>
      <c r="G37" s="91"/>
      <c r="H37" s="79"/>
      <c r="I37" s="79"/>
      <c r="J37" s="80"/>
      <c r="N37" s="44">
        <f t="shared" si="0"/>
        <v>0</v>
      </c>
      <c r="O37" s="44"/>
      <c r="P37" s="44"/>
    </row>
    <row r="38" spans="2:16" ht="12.95" hidden="1" customHeight="1">
      <c r="B38" s="87" t="s">
        <v>3</v>
      </c>
      <c r="C38" s="88"/>
      <c r="D38" s="29"/>
      <c r="E38" s="29"/>
      <c r="F38" s="90"/>
      <c r="G38" s="91"/>
      <c r="H38" s="79"/>
      <c r="I38" s="79"/>
      <c r="J38" s="80"/>
      <c r="N38" s="44">
        <f t="shared" si="0"/>
        <v>0</v>
      </c>
      <c r="O38" s="44"/>
      <c r="P38" s="44"/>
    </row>
    <row r="39" spans="2:16" ht="12" hidden="1" customHeight="1">
      <c r="B39" s="87" t="s">
        <v>3</v>
      </c>
      <c r="C39" s="88"/>
      <c r="D39" s="29"/>
      <c r="E39" s="29"/>
      <c r="F39" s="90"/>
      <c r="G39" s="91"/>
      <c r="H39" s="79"/>
      <c r="I39" s="79"/>
      <c r="J39" s="80"/>
      <c r="N39" s="44">
        <f t="shared" si="0"/>
        <v>0</v>
      </c>
      <c r="O39" s="44"/>
      <c r="P39" s="44"/>
    </row>
    <row r="40" spans="2:16" ht="12.95" customHeight="1">
      <c r="B40" s="87" t="s">
        <v>3</v>
      </c>
      <c r="C40" s="88"/>
      <c r="D40" s="29"/>
      <c r="E40" s="29"/>
      <c r="F40" s="90">
        <f>N40</f>
        <v>0</v>
      </c>
      <c r="G40" s="91"/>
      <c r="H40" s="79"/>
      <c r="I40" s="79"/>
      <c r="J40" s="80"/>
      <c r="N40" s="44">
        <f>SUM(N18:N39)</f>
        <v>0</v>
      </c>
      <c r="O40" s="44"/>
      <c r="P40" s="44"/>
    </row>
    <row r="41" spans="2:16" ht="11.1" customHeight="1">
      <c r="B41" s="106" t="s">
        <v>863</v>
      </c>
      <c r="C41" s="107"/>
      <c r="D41" s="107"/>
      <c r="E41" s="107"/>
      <c r="F41" s="107"/>
      <c r="G41" s="107"/>
      <c r="H41" s="107"/>
      <c r="I41" s="107"/>
      <c r="J41" s="108"/>
      <c r="N41" s="44"/>
      <c r="O41" s="44"/>
      <c r="P41" s="44"/>
    </row>
    <row r="42" spans="2:16" ht="11.1" customHeight="1">
      <c r="B42" s="98" t="s">
        <v>864</v>
      </c>
      <c r="C42" s="99"/>
      <c r="D42" s="99"/>
      <c r="E42" s="99"/>
      <c r="F42" s="99"/>
      <c r="G42" s="99"/>
      <c r="H42" s="99"/>
      <c r="I42" s="99"/>
      <c r="J42" s="102"/>
      <c r="N42" s="44"/>
      <c r="O42" s="44"/>
      <c r="P42" s="44"/>
    </row>
    <row r="43" spans="2:16" ht="11.1" customHeight="1">
      <c r="B43" s="98" t="s">
        <v>39</v>
      </c>
      <c r="C43" s="99"/>
      <c r="D43" s="99"/>
      <c r="E43" s="99"/>
      <c r="F43" s="99"/>
      <c r="G43" s="99"/>
      <c r="H43" s="99"/>
      <c r="I43" s="99"/>
      <c r="J43" s="102"/>
      <c r="N43" s="44"/>
      <c r="O43" s="44"/>
      <c r="P43" s="44"/>
    </row>
    <row r="44" spans="2:16" ht="11.1" customHeight="1" thickBot="1">
      <c r="B44" s="100" t="s">
        <v>3</v>
      </c>
      <c r="C44" s="101"/>
      <c r="D44" s="101"/>
      <c r="E44" s="101"/>
      <c r="F44" s="101"/>
      <c r="G44" s="101"/>
      <c r="H44" s="101"/>
      <c r="I44" s="101"/>
      <c r="J44" s="103"/>
      <c r="N44" s="44"/>
      <c r="O44" s="44"/>
      <c r="P44" s="44"/>
    </row>
    <row r="45" spans="2:16">
      <c r="N45" s="44"/>
      <c r="O45" s="44"/>
      <c r="P45" s="44"/>
    </row>
    <row r="46" spans="2:16">
      <c r="N46" s="44"/>
      <c r="O46" s="44"/>
      <c r="P46" s="44"/>
    </row>
    <row r="47" spans="2:16">
      <c r="N47" s="44"/>
      <c r="O47" s="44"/>
      <c r="P47" s="44"/>
    </row>
    <row r="48" spans="2:16">
      <c r="N48" s="44"/>
      <c r="O48" s="44"/>
      <c r="P48" s="44"/>
    </row>
    <row r="49" spans="14:16">
      <c r="N49" s="44"/>
      <c r="O49" s="44"/>
      <c r="P49" s="44"/>
    </row>
    <row r="50" spans="14:16">
      <c r="N50" s="44"/>
      <c r="O50" s="44"/>
      <c r="P50" s="44"/>
    </row>
    <row r="51" spans="14:16">
      <c r="N51" s="44"/>
      <c r="O51" s="44"/>
      <c r="P51" s="44"/>
    </row>
    <row r="52" spans="14:16">
      <c r="N52" s="44"/>
      <c r="O52" s="44"/>
      <c r="P52" s="44"/>
    </row>
    <row r="53" spans="14:16">
      <c r="N53" s="44"/>
      <c r="O53" s="44"/>
      <c r="P53" s="44"/>
    </row>
    <row r="54" spans="14:16">
      <c r="N54" s="44"/>
      <c r="O54" s="44"/>
      <c r="P54" s="44"/>
    </row>
    <row r="55" spans="14:16">
      <c r="N55" s="44"/>
      <c r="O55" s="44"/>
      <c r="P55" s="44"/>
    </row>
    <row r="56" spans="14:16">
      <c r="N56" s="44"/>
    </row>
  </sheetData>
  <mergeCells count="101">
    <mergeCell ref="H19:J19"/>
    <mergeCell ref="H20:J20"/>
    <mergeCell ref="B41:G41"/>
    <mergeCell ref="H41:J41"/>
    <mergeCell ref="B26:C26"/>
    <mergeCell ref="B27:C27"/>
    <mergeCell ref="F26:G26"/>
    <mergeCell ref="F27:G27"/>
    <mergeCell ref="F20:G20"/>
    <mergeCell ref="B40:C40"/>
    <mergeCell ref="B23:C23"/>
    <mergeCell ref="B19:C19"/>
    <mergeCell ref="B31:C31"/>
    <mergeCell ref="H21:J21"/>
    <mergeCell ref="H22:J22"/>
    <mergeCell ref="H23:J23"/>
    <mergeCell ref="B24:C24"/>
    <mergeCell ref="H26:J26"/>
    <mergeCell ref="B36:C36"/>
    <mergeCell ref="F36:G36"/>
    <mergeCell ref="H36:J36"/>
    <mergeCell ref="B37:C37"/>
    <mergeCell ref="F37:G37"/>
    <mergeCell ref="H37:J37"/>
    <mergeCell ref="B43:G43"/>
    <mergeCell ref="B44:G44"/>
    <mergeCell ref="H42:J42"/>
    <mergeCell ref="H43:J43"/>
    <mergeCell ref="H44:J44"/>
    <mergeCell ref="B39:C39"/>
    <mergeCell ref="I4:K4"/>
    <mergeCell ref="I5:K5"/>
    <mergeCell ref="I6:K6"/>
    <mergeCell ref="I7:K7"/>
    <mergeCell ref="C4:G4"/>
    <mergeCell ref="C6:G6"/>
    <mergeCell ref="B8:G8"/>
    <mergeCell ref="H18:J18"/>
    <mergeCell ref="B5:G5"/>
    <mergeCell ref="B7:G7"/>
    <mergeCell ref="B25:C25"/>
    <mergeCell ref="F19:G19"/>
    <mergeCell ref="F23:G23"/>
    <mergeCell ref="F24:G24"/>
    <mergeCell ref="F25:G25"/>
    <mergeCell ref="B21:C21"/>
    <mergeCell ref="B22:C22"/>
    <mergeCell ref="B32:C32"/>
    <mergeCell ref="F21:G21"/>
    <mergeCell ref="B20:C20"/>
    <mergeCell ref="B17:C17"/>
    <mergeCell ref="F30:G30"/>
    <mergeCell ref="B9:G9"/>
    <mergeCell ref="B14:G14"/>
    <mergeCell ref="F18:G18"/>
    <mergeCell ref="F17:G17"/>
    <mergeCell ref="B42:G42"/>
    <mergeCell ref="F32:G32"/>
    <mergeCell ref="B33:C33"/>
    <mergeCell ref="F33:G33"/>
    <mergeCell ref="B34:C34"/>
    <mergeCell ref="F34:G34"/>
    <mergeCell ref="B35:C35"/>
    <mergeCell ref="F35:G35"/>
    <mergeCell ref="F38:G38"/>
    <mergeCell ref="H38:J38"/>
    <mergeCell ref="H24:J24"/>
    <mergeCell ref="H31:J31"/>
    <mergeCell ref="H28:J28"/>
    <mergeCell ref="H30:J30"/>
    <mergeCell ref="H27:J27"/>
    <mergeCell ref="H29:J29"/>
    <mergeCell ref="F29:G29"/>
    <mergeCell ref="H32:J32"/>
    <mergeCell ref="H33:J33"/>
    <mergeCell ref="H34:J34"/>
    <mergeCell ref="H35:J35"/>
    <mergeCell ref="A1:K1"/>
    <mergeCell ref="H40:J40"/>
    <mergeCell ref="H39:J39"/>
    <mergeCell ref="I9:K9"/>
    <mergeCell ref="H25:J25"/>
    <mergeCell ref="B18:C18"/>
    <mergeCell ref="B29:C29"/>
    <mergeCell ref="B30:C30"/>
    <mergeCell ref="B28:C28"/>
    <mergeCell ref="I13:K13"/>
    <mergeCell ref="F40:G40"/>
    <mergeCell ref="I10:K10"/>
    <mergeCell ref="H14:I14"/>
    <mergeCell ref="C15:I15"/>
    <mergeCell ref="C13:G13"/>
    <mergeCell ref="I11:K11"/>
    <mergeCell ref="I12:K12"/>
    <mergeCell ref="B38:C38"/>
    <mergeCell ref="F22:G22"/>
    <mergeCell ref="I8:K8"/>
    <mergeCell ref="F28:G28"/>
    <mergeCell ref="F39:G39"/>
    <mergeCell ref="F31:G31"/>
    <mergeCell ref="H17:J17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2"/>
  <sheetViews>
    <sheetView tabSelected="1" view="pageBreakPreview" zoomScaleNormal="100" zoomScaleSheetLayoutView="100" workbookViewId="0">
      <selection activeCell="D24" sqref="D24"/>
    </sheetView>
  </sheetViews>
  <sheetFormatPr defaultRowHeight="13.5"/>
  <cols>
    <col min="1" max="1" width="3.21875" style="6" customWidth="1"/>
    <col min="2" max="2" width="3.44140625" style="6" customWidth="1"/>
    <col min="3" max="3" width="25.33203125" style="6" customWidth="1"/>
    <col min="4" max="4" width="22" style="44" customWidth="1"/>
    <col min="5" max="5" width="56.5546875" style="6" customWidth="1"/>
    <col min="6" max="6" width="8.77734375" style="6" hidden="1" customWidth="1"/>
    <col min="7" max="7" width="8.88671875" style="6" hidden="1" customWidth="1"/>
    <col min="8" max="8" width="14.33203125" style="44" customWidth="1"/>
    <col min="9" max="10" width="8.88671875" style="6"/>
    <col min="11" max="11" width="13.33203125" style="6" customWidth="1"/>
    <col min="12" max="12" width="14.6640625" style="6" customWidth="1"/>
    <col min="13" max="13" width="13.5546875" style="6" customWidth="1"/>
    <col min="14" max="16384" width="8.88671875" style="6"/>
  </cols>
  <sheetData>
    <row r="1" spans="1:13" ht="35.25">
      <c r="A1" s="77" t="s">
        <v>6</v>
      </c>
      <c r="B1" s="77"/>
      <c r="C1" s="77"/>
      <c r="D1" s="77"/>
      <c r="E1" s="77"/>
    </row>
    <row r="2" spans="1:13" ht="24.75" customHeight="1"/>
    <row r="3" spans="1:13" ht="14.25" thickBot="1">
      <c r="A3" s="115" t="s">
        <v>96</v>
      </c>
      <c r="B3" s="115"/>
      <c r="C3" s="122" t="s">
        <v>899</v>
      </c>
      <c r="D3" s="122"/>
      <c r="E3" s="11"/>
    </row>
    <row r="4" spans="1:13" ht="21.75" customHeight="1" thickBot="1">
      <c r="A4" s="95" t="s">
        <v>7</v>
      </c>
      <c r="B4" s="93"/>
      <c r="C4" s="12" t="s">
        <v>8</v>
      </c>
      <c r="D4" s="39" t="s">
        <v>9</v>
      </c>
      <c r="E4" s="13" t="s">
        <v>40</v>
      </c>
      <c r="F4" s="6" t="s">
        <v>3</v>
      </c>
      <c r="I4" s="29" t="s">
        <v>93</v>
      </c>
      <c r="J4" s="29"/>
      <c r="K4" s="29"/>
      <c r="L4" s="29"/>
      <c r="M4" s="29"/>
    </row>
    <row r="5" spans="1:13" ht="14.1" customHeight="1">
      <c r="A5" s="14"/>
      <c r="B5" s="123" t="s">
        <v>41</v>
      </c>
      <c r="C5" s="15" t="s">
        <v>865</v>
      </c>
      <c r="D5" s="45">
        <f>총괄표!I29</f>
        <v>0</v>
      </c>
      <c r="E5" s="16"/>
      <c r="G5" s="6" t="s">
        <v>3</v>
      </c>
      <c r="K5" s="44"/>
      <c r="L5" s="44"/>
      <c r="M5" s="44"/>
    </row>
    <row r="6" spans="1:13" ht="14.1" customHeight="1">
      <c r="A6" s="14"/>
      <c r="B6" s="123"/>
      <c r="C6" s="17" t="s">
        <v>866</v>
      </c>
      <c r="D6" s="46"/>
      <c r="E6" s="18"/>
      <c r="K6" s="44"/>
      <c r="L6" s="44"/>
      <c r="M6" s="44"/>
    </row>
    <row r="7" spans="1:13" ht="14.1" customHeight="1">
      <c r="A7" s="14" t="s">
        <v>3</v>
      </c>
      <c r="B7" s="124"/>
      <c r="C7" s="17" t="s">
        <v>867</v>
      </c>
      <c r="D7" s="46">
        <f>SUM(D5:D6)</f>
        <v>0</v>
      </c>
      <c r="E7" s="18"/>
      <c r="K7" s="44"/>
      <c r="L7" s="44"/>
      <c r="M7" s="44"/>
    </row>
    <row r="8" spans="1:13" ht="14.1" customHeight="1">
      <c r="A8" s="19" t="s">
        <v>42</v>
      </c>
      <c r="B8" s="125" t="s">
        <v>43</v>
      </c>
      <c r="C8" s="17" t="s">
        <v>868</v>
      </c>
      <c r="D8" s="46">
        <f>총괄표!L29</f>
        <v>0</v>
      </c>
      <c r="E8" s="18"/>
      <c r="K8" s="44"/>
      <c r="L8" s="44"/>
      <c r="M8" s="44"/>
    </row>
    <row r="9" spans="1:13" ht="14.1" customHeight="1">
      <c r="A9" s="14"/>
      <c r="B9" s="123"/>
      <c r="C9" s="17" t="s">
        <v>869</v>
      </c>
      <c r="D9" s="46">
        <f>TRUNC(D8*I9/100)</f>
        <v>0</v>
      </c>
      <c r="E9" s="18" t="s">
        <v>870</v>
      </c>
      <c r="I9" s="6">
        <v>12.6</v>
      </c>
      <c r="K9" s="44"/>
      <c r="L9" s="44"/>
      <c r="M9" s="44"/>
    </row>
    <row r="10" spans="1:13" ht="14.1" customHeight="1">
      <c r="A10" s="14"/>
      <c r="B10" s="124"/>
      <c r="C10" s="17" t="s">
        <v>867</v>
      </c>
      <c r="D10" s="46">
        <f>SUM(D8:D9)</f>
        <v>0</v>
      </c>
      <c r="E10" s="18"/>
      <c r="K10" s="44"/>
      <c r="L10" s="44"/>
      <c r="M10" s="44"/>
    </row>
    <row r="11" spans="1:13" ht="14.1" customHeight="1">
      <c r="A11" s="14" t="s">
        <v>3</v>
      </c>
      <c r="B11" s="20"/>
      <c r="C11" s="17" t="s">
        <v>871</v>
      </c>
      <c r="D11" s="46">
        <f>총괄표!N29</f>
        <v>0</v>
      </c>
      <c r="E11" s="18"/>
      <c r="K11" s="44"/>
      <c r="L11" s="44"/>
      <c r="M11" s="44"/>
    </row>
    <row r="12" spans="1:13" ht="14.1" customHeight="1">
      <c r="A12" s="14"/>
      <c r="B12" s="20"/>
      <c r="C12" s="17" t="s">
        <v>872</v>
      </c>
      <c r="D12" s="46">
        <f>TRUNC(D10*I12/100)</f>
        <v>0</v>
      </c>
      <c r="E12" s="18" t="s">
        <v>873</v>
      </c>
      <c r="I12" s="6">
        <v>3.56</v>
      </c>
      <c r="K12" s="44"/>
      <c r="L12" s="44"/>
      <c r="M12" s="44"/>
    </row>
    <row r="13" spans="1:13" ht="14.1" customHeight="1">
      <c r="A13" s="19" t="s">
        <v>44</v>
      </c>
      <c r="C13" s="17" t="s">
        <v>874</v>
      </c>
      <c r="D13" s="46">
        <f>TRUNC(D10*I13/100)</f>
        <v>0</v>
      </c>
      <c r="E13" s="18" t="s">
        <v>875</v>
      </c>
      <c r="I13" s="6">
        <v>1.01</v>
      </c>
      <c r="K13" s="44"/>
      <c r="L13" s="44"/>
      <c r="M13" s="44"/>
    </row>
    <row r="14" spans="1:13" ht="14.1" customHeight="1">
      <c r="A14" s="14"/>
      <c r="B14" s="21" t="s">
        <v>45</v>
      </c>
      <c r="C14" s="17" t="s">
        <v>876</v>
      </c>
      <c r="D14" s="46">
        <f>TRUNC(D8*I14/100)</f>
        <v>0</v>
      </c>
      <c r="E14" s="18" t="s">
        <v>877</v>
      </c>
      <c r="I14" s="6">
        <v>2.2999999999999998</v>
      </c>
      <c r="K14" s="44"/>
      <c r="L14" s="44"/>
      <c r="M14" s="44"/>
    </row>
    <row r="15" spans="1:13" ht="14.1" customHeight="1">
      <c r="A15" s="14" t="s">
        <v>3</v>
      </c>
      <c r="B15" s="20"/>
      <c r="C15" s="17" t="s">
        <v>878</v>
      </c>
      <c r="D15" s="46">
        <f>TRUNC((D7+D8+0/1.1)*I15/100)</f>
        <v>0</v>
      </c>
      <c r="E15" s="18" t="s">
        <v>896</v>
      </c>
      <c r="I15" s="6">
        <v>3.11</v>
      </c>
      <c r="K15" s="44"/>
      <c r="L15" s="44"/>
      <c r="M15" s="44"/>
    </row>
    <row r="16" spans="1:13" ht="14.1" customHeight="1">
      <c r="A16" s="14"/>
      <c r="B16" s="20"/>
      <c r="C16" s="17" t="s">
        <v>879</v>
      </c>
      <c r="D16" s="46">
        <f>TRUNC((D7+D10)*I16/100)</f>
        <v>0</v>
      </c>
      <c r="E16" s="18" t="s">
        <v>880</v>
      </c>
      <c r="I16" s="6">
        <v>5.2</v>
      </c>
      <c r="K16" s="44"/>
      <c r="L16" s="44"/>
      <c r="M16" s="44"/>
    </row>
    <row r="17" spans="1:13" ht="14.1" customHeight="1">
      <c r="A17" s="14"/>
      <c r="B17" s="20"/>
      <c r="C17" s="17" t="s">
        <v>881</v>
      </c>
      <c r="D17" s="46">
        <f>TRUNC(D8*I17/100)</f>
        <v>0</v>
      </c>
      <c r="E17" s="18" t="s">
        <v>882</v>
      </c>
      <c r="I17" s="6">
        <v>3.5449999999999999</v>
      </c>
      <c r="K17" s="44"/>
      <c r="L17" s="44"/>
      <c r="M17" s="44"/>
    </row>
    <row r="18" spans="1:13" ht="14.1" customHeight="1">
      <c r="A18" s="19" t="s">
        <v>46</v>
      </c>
      <c r="B18" s="20"/>
      <c r="C18" s="17" t="s">
        <v>883</v>
      </c>
      <c r="D18" s="46">
        <f>TRUNC(D8*I18/100)</f>
        <v>0</v>
      </c>
      <c r="E18" s="18" t="s">
        <v>884</v>
      </c>
      <c r="I18" s="6">
        <v>4.5</v>
      </c>
      <c r="K18" s="44"/>
      <c r="L18" s="44"/>
      <c r="M18" s="44"/>
    </row>
    <row r="19" spans="1:13" ht="14.1" customHeight="1">
      <c r="A19" s="14" t="s">
        <v>3</v>
      </c>
      <c r="B19" s="21" t="s">
        <v>3</v>
      </c>
      <c r="C19" s="17" t="s">
        <v>885</v>
      </c>
      <c r="D19" s="46">
        <f>TRUNC(D17*I19/100)</f>
        <v>0</v>
      </c>
      <c r="E19" s="18" t="s">
        <v>886</v>
      </c>
      <c r="I19" s="6">
        <v>12.95</v>
      </c>
      <c r="K19" s="44"/>
      <c r="L19" s="44"/>
      <c r="M19" s="44"/>
    </row>
    <row r="20" spans="1:13" ht="14.1" customHeight="1">
      <c r="A20" s="14"/>
      <c r="C20" s="17" t="s">
        <v>3</v>
      </c>
      <c r="D20" s="46"/>
      <c r="E20" s="18"/>
      <c r="K20" s="44"/>
      <c r="L20" s="44"/>
      <c r="M20" s="44"/>
    </row>
    <row r="21" spans="1:13" ht="14.1" customHeight="1">
      <c r="A21" s="14"/>
      <c r="B21" s="20"/>
      <c r="C21" s="17" t="s">
        <v>3</v>
      </c>
      <c r="D21" s="46"/>
      <c r="E21" s="18"/>
      <c r="K21" s="44"/>
      <c r="L21" s="44"/>
      <c r="M21" s="44"/>
    </row>
    <row r="22" spans="1:13" ht="14.1" customHeight="1">
      <c r="A22" s="14"/>
      <c r="B22" s="21" t="s">
        <v>47</v>
      </c>
      <c r="C22" s="17" t="s">
        <v>3</v>
      </c>
      <c r="D22" s="46"/>
      <c r="E22" s="18"/>
      <c r="K22" s="44"/>
      <c r="L22" s="44"/>
      <c r="M22" s="44"/>
    </row>
    <row r="23" spans="1:13" ht="14.1" customHeight="1">
      <c r="A23" s="19" t="s">
        <v>47</v>
      </c>
      <c r="B23" s="20"/>
      <c r="C23" s="17" t="s">
        <v>3</v>
      </c>
      <c r="D23" s="46"/>
      <c r="E23" s="18"/>
      <c r="K23" s="44"/>
      <c r="L23" s="44"/>
      <c r="M23" s="44"/>
    </row>
    <row r="24" spans="1:13" ht="14.1" customHeight="1">
      <c r="A24" s="14"/>
      <c r="B24" s="20"/>
      <c r="C24" s="17" t="s">
        <v>3</v>
      </c>
      <c r="D24" s="46"/>
      <c r="E24" s="18"/>
      <c r="K24" s="44"/>
      <c r="L24" s="44"/>
      <c r="M24" s="44"/>
    </row>
    <row r="25" spans="1:13" ht="14.1" customHeight="1">
      <c r="A25" s="14"/>
      <c r="B25" s="20"/>
      <c r="C25" s="64" t="s">
        <v>867</v>
      </c>
      <c r="D25" s="46">
        <f>SUM(D11:D24)</f>
        <v>0</v>
      </c>
      <c r="E25" s="18"/>
      <c r="K25" s="44"/>
      <c r="L25" s="44"/>
      <c r="M25" s="44"/>
    </row>
    <row r="26" spans="1:13" ht="14.1" customHeight="1">
      <c r="A26" s="14"/>
      <c r="B26" s="116" t="s">
        <v>891</v>
      </c>
      <c r="C26" s="117"/>
      <c r="D26" s="46">
        <f>D7+D10+D25</f>
        <v>0</v>
      </c>
      <c r="E26" s="18"/>
      <c r="K26" s="44"/>
      <c r="L26" s="44"/>
      <c r="M26" s="44"/>
    </row>
    <row r="27" spans="1:13" ht="14.1" customHeight="1">
      <c r="A27" s="87" t="s">
        <v>887</v>
      </c>
      <c r="B27" s="88"/>
      <c r="C27" s="88"/>
      <c r="D27" s="46">
        <f>TRUNC((D7+D10+D25)*I27/100)</f>
        <v>0</v>
      </c>
      <c r="E27" s="18" t="s">
        <v>900</v>
      </c>
      <c r="H27" s="118"/>
      <c r="I27" s="6">
        <v>4</v>
      </c>
      <c r="K27" s="44"/>
      <c r="L27" s="44"/>
      <c r="M27" s="44"/>
    </row>
    <row r="28" spans="1:13" ht="14.1" customHeight="1">
      <c r="A28" s="87" t="s">
        <v>888</v>
      </c>
      <c r="B28" s="88"/>
      <c r="C28" s="88"/>
      <c r="D28" s="46">
        <f>(D10+D25+D27)*I28%</f>
        <v>0</v>
      </c>
      <c r="E28" s="18" t="s">
        <v>901</v>
      </c>
      <c r="H28" s="118"/>
      <c r="I28" s="6">
        <v>10</v>
      </c>
      <c r="K28" s="44"/>
      <c r="L28" s="44"/>
      <c r="M28" s="44"/>
    </row>
    <row r="29" spans="1:13" ht="14.1" customHeight="1">
      <c r="A29" s="119" t="s">
        <v>893</v>
      </c>
      <c r="B29" s="120"/>
      <c r="C29" s="121"/>
      <c r="D29" s="46">
        <f>ROUNDUP(TRUNC(SUM(D26:D28)*I29/100), -4)</f>
        <v>0</v>
      </c>
      <c r="E29" s="18" t="s">
        <v>894</v>
      </c>
      <c r="F29"/>
      <c r="G29"/>
      <c r="H29"/>
      <c r="I29" s="6">
        <v>0.36399999999999999</v>
      </c>
      <c r="K29" s="44"/>
      <c r="L29" s="44"/>
      <c r="M29" s="44"/>
    </row>
    <row r="30" spans="1:13" ht="14.1" customHeight="1">
      <c r="A30" s="87" t="s">
        <v>889</v>
      </c>
      <c r="B30" s="88"/>
      <c r="C30" s="88"/>
      <c r="D30" s="46">
        <f>SUM(D26:D29)</f>
        <v>0</v>
      </c>
      <c r="E30" s="18"/>
      <c r="F30"/>
      <c r="G30"/>
      <c r="H30"/>
      <c r="I30"/>
      <c r="J30"/>
      <c r="K30" s="44"/>
      <c r="L30" s="44"/>
      <c r="M30" s="44"/>
    </row>
    <row r="31" spans="1:13" ht="14.1" customHeight="1">
      <c r="A31" s="87" t="s">
        <v>890</v>
      </c>
      <c r="B31" s="88"/>
      <c r="C31" s="88"/>
      <c r="D31" s="46">
        <f>D30*I31%</f>
        <v>0</v>
      </c>
      <c r="E31" s="18"/>
      <c r="F31"/>
      <c r="G31"/>
      <c r="H31"/>
      <c r="I31" s="6">
        <v>10</v>
      </c>
      <c r="K31" s="44"/>
      <c r="L31" s="44"/>
      <c r="M31" s="44"/>
    </row>
    <row r="32" spans="1:13" ht="14.1" customHeight="1">
      <c r="A32" s="109"/>
      <c r="B32" s="110"/>
      <c r="C32" s="111"/>
      <c r="D32" s="66"/>
      <c r="E32" s="18"/>
      <c r="F32"/>
      <c r="G32"/>
      <c r="H32"/>
      <c r="I32"/>
      <c r="J32"/>
      <c r="K32" s="44"/>
      <c r="L32" s="44"/>
      <c r="M32" s="44"/>
    </row>
    <row r="33" spans="1:13" ht="14.1" customHeight="1" thickBot="1">
      <c r="A33" s="112" t="s">
        <v>895</v>
      </c>
      <c r="B33" s="113"/>
      <c r="C33" s="114"/>
      <c r="D33" s="67">
        <f>SUM(D30:D31)</f>
        <v>0</v>
      </c>
      <c r="E33" s="18"/>
      <c r="F33"/>
      <c r="G33"/>
      <c r="H33"/>
      <c r="I33"/>
      <c r="J33"/>
      <c r="K33" s="44"/>
      <c r="L33" s="44"/>
      <c r="M33" s="44"/>
    </row>
    <row r="34" spans="1:13" ht="14.1" customHeight="1">
      <c r="A34" s="109" t="s">
        <v>898</v>
      </c>
      <c r="B34" s="110"/>
      <c r="C34" s="111"/>
      <c r="D34" s="66"/>
      <c r="E34" s="18"/>
      <c r="F34"/>
      <c r="G34"/>
      <c r="H34"/>
      <c r="I34"/>
      <c r="J34"/>
      <c r="K34" s="44"/>
      <c r="L34" s="44"/>
      <c r="M34" s="44"/>
    </row>
    <row r="35" spans="1:13" ht="14.1" customHeight="1" thickBot="1">
      <c r="A35" s="112"/>
      <c r="B35" s="113"/>
      <c r="C35" s="114"/>
      <c r="D35" s="67"/>
      <c r="E35" s="65"/>
      <c r="F35"/>
      <c r="G35"/>
      <c r="H35"/>
      <c r="I35"/>
      <c r="J35"/>
      <c r="K35" s="44"/>
      <c r="L35" s="44"/>
      <c r="M35" s="44"/>
    </row>
    <row r="36" spans="1:13" ht="14.1" customHeight="1">
      <c r="K36" s="44"/>
      <c r="L36" s="44"/>
      <c r="M36" s="44"/>
    </row>
    <row r="37" spans="1:13">
      <c r="K37" s="44"/>
      <c r="L37" s="44"/>
      <c r="M37" s="44"/>
    </row>
    <row r="38" spans="1:13">
      <c r="K38" s="44"/>
      <c r="L38" s="44"/>
      <c r="M38" s="44"/>
    </row>
    <row r="39" spans="1:13">
      <c r="K39" s="44"/>
      <c r="L39" s="44"/>
      <c r="M39" s="44"/>
    </row>
    <row r="40" spans="1:13">
      <c r="K40" s="44"/>
      <c r="L40" s="44"/>
      <c r="M40" s="44"/>
    </row>
    <row r="41" spans="1:13">
      <c r="K41" s="44"/>
      <c r="L41" s="44"/>
      <c r="M41" s="44"/>
    </row>
    <row r="42" spans="1:13">
      <c r="K42" s="44"/>
      <c r="L42" s="44"/>
      <c r="M42" s="44"/>
    </row>
    <row r="43" spans="1:13">
      <c r="K43" s="44"/>
      <c r="L43" s="44"/>
      <c r="M43" s="44"/>
    </row>
    <row r="44" spans="1:13">
      <c r="K44" s="44"/>
      <c r="L44" s="44"/>
      <c r="M44" s="44"/>
    </row>
    <row r="45" spans="1:13">
      <c r="K45" s="44"/>
      <c r="L45" s="44"/>
      <c r="M45" s="44"/>
    </row>
    <row r="46" spans="1:13">
      <c r="K46" s="44"/>
      <c r="L46" s="44"/>
      <c r="M46" s="44"/>
    </row>
    <row r="47" spans="1:13">
      <c r="K47" s="44"/>
      <c r="L47" s="44"/>
      <c r="M47" s="44"/>
    </row>
    <row r="48" spans="1:13">
      <c r="K48" s="44"/>
      <c r="L48" s="44"/>
      <c r="M48" s="44"/>
    </row>
    <row r="49" spans="11:13">
      <c r="K49" s="44"/>
      <c r="L49" s="44"/>
      <c r="M49" s="44"/>
    </row>
    <row r="50" spans="11:13">
      <c r="K50" s="44"/>
      <c r="L50" s="44"/>
      <c r="M50" s="44"/>
    </row>
    <row r="51" spans="11:13">
      <c r="K51" s="44"/>
      <c r="L51" s="44"/>
      <c r="M51" s="44"/>
    </row>
    <row r="52" spans="11:13">
      <c r="K52" s="44"/>
      <c r="L52" s="44"/>
      <c r="M52" s="44"/>
    </row>
  </sheetData>
  <mergeCells count="17">
    <mergeCell ref="H27:H28"/>
    <mergeCell ref="A29:C29"/>
    <mergeCell ref="C3:D3"/>
    <mergeCell ref="B5:B7"/>
    <mergeCell ref="B8:B10"/>
    <mergeCell ref="A28:C28"/>
    <mergeCell ref="A1:E1"/>
    <mergeCell ref="A3:B3"/>
    <mergeCell ref="A4:B4"/>
    <mergeCell ref="B26:C26"/>
    <mergeCell ref="A27:C27"/>
    <mergeCell ref="A34:C34"/>
    <mergeCell ref="A35:C35"/>
    <mergeCell ref="A32:C32"/>
    <mergeCell ref="A33:C33"/>
    <mergeCell ref="A30:C30"/>
    <mergeCell ref="A31:C31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81"/>
  <sheetViews>
    <sheetView view="pageBreakPreview" topLeftCell="D1" zoomScale="85" zoomScaleNormal="100" zoomScaleSheetLayoutView="85" workbookViewId="0">
      <pane ySplit="3" topLeftCell="A4" activePane="bottomLeft" state="frozen"/>
      <selection activeCell="G6" sqref="G6"/>
      <selection pane="bottomLeft" activeCell="H57" sqref="H57"/>
    </sheetView>
  </sheetViews>
  <sheetFormatPr defaultRowHeight="20.45" customHeight="1"/>
  <cols>
    <col min="1" max="1" width="5.77734375" style="2" hidden="1" customWidth="1"/>
    <col min="2" max="2" width="6.5546875" style="8" hidden="1" customWidth="1"/>
    <col min="3" max="3" width="13.6640625" style="8" hidden="1" customWidth="1"/>
    <col min="4" max="4" width="36.21875" style="8" customWidth="1"/>
    <col min="5" max="5" width="9.109375" style="2" hidden="1" customWidth="1"/>
    <col min="6" max="6" width="4.21875" style="33" customWidth="1"/>
    <col min="7" max="7" width="4.6640625" style="38" customWidth="1"/>
    <col min="8" max="8" width="13" style="38" customWidth="1"/>
    <col min="9" max="9" width="13.109375" style="38" customWidth="1"/>
    <col min="10" max="10" width="5.109375" style="38" hidden="1" customWidth="1"/>
    <col min="11" max="11" width="11.21875" style="38" bestFit="1" customWidth="1"/>
    <col min="12" max="12" width="11.5546875" style="38" customWidth="1"/>
    <col min="13" max="14" width="9.44140625" style="38" customWidth="1"/>
    <col min="15" max="15" width="8.77734375" style="38" hidden="1" customWidth="1"/>
    <col min="16" max="16" width="13.21875" style="38" customWidth="1"/>
    <col min="17" max="17" width="10.44140625" style="8" customWidth="1"/>
    <col min="18" max="16384" width="8.88671875" style="2"/>
  </cols>
  <sheetData>
    <row r="1" spans="1:27" ht="20.45" customHeight="1">
      <c r="A1" s="2" t="s">
        <v>843</v>
      </c>
      <c r="B1" s="8" t="s">
        <v>852</v>
      </c>
      <c r="D1" s="126" t="s">
        <v>899</v>
      </c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AA1" s="2" t="s">
        <v>137</v>
      </c>
    </row>
    <row r="2" spans="1:27" s="9" customFormat="1" ht="20.45" customHeight="1">
      <c r="A2" s="128" t="s">
        <v>67</v>
      </c>
      <c r="B2" s="128" t="s">
        <v>26</v>
      </c>
      <c r="C2" s="128" t="s">
        <v>33</v>
      </c>
      <c r="D2" s="129" t="s">
        <v>70</v>
      </c>
      <c r="E2" s="130" t="s">
        <v>27</v>
      </c>
      <c r="F2" s="130" t="s">
        <v>1</v>
      </c>
      <c r="G2" s="131" t="s">
        <v>2</v>
      </c>
      <c r="H2" s="131" t="s">
        <v>28</v>
      </c>
      <c r="I2" s="131"/>
      <c r="J2" s="131" t="s">
        <v>29</v>
      </c>
      <c r="K2" s="131"/>
      <c r="L2" s="131"/>
      <c r="M2" s="131" t="s">
        <v>30</v>
      </c>
      <c r="N2" s="131"/>
      <c r="O2" s="62"/>
      <c r="P2" s="131" t="s">
        <v>34</v>
      </c>
      <c r="Q2" s="129" t="s">
        <v>32</v>
      </c>
    </row>
    <row r="3" spans="1:27" s="9" customFormat="1" ht="20.45" customHeight="1">
      <c r="A3" s="128"/>
      <c r="B3" s="128"/>
      <c r="C3" s="128"/>
      <c r="D3" s="129"/>
      <c r="E3" s="130"/>
      <c r="F3" s="130"/>
      <c r="G3" s="131"/>
      <c r="H3" s="62" t="s">
        <v>35</v>
      </c>
      <c r="I3" s="62" t="s">
        <v>36</v>
      </c>
      <c r="J3" s="62" t="s">
        <v>2</v>
      </c>
      <c r="K3" s="62" t="s">
        <v>35</v>
      </c>
      <c r="L3" s="62" t="s">
        <v>36</v>
      </c>
      <c r="M3" s="62" t="s">
        <v>37</v>
      </c>
      <c r="N3" s="62" t="s">
        <v>36</v>
      </c>
      <c r="O3" s="62" t="s">
        <v>38</v>
      </c>
      <c r="P3" s="131"/>
      <c r="Q3" s="129"/>
    </row>
    <row r="4" spans="1:27" ht="20.45" customHeight="1">
      <c r="B4" s="8" t="s">
        <v>741</v>
      </c>
      <c r="D4" s="132" t="s">
        <v>849</v>
      </c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4"/>
    </row>
    <row r="5" spans="1:27" ht="20.45" customHeight="1">
      <c r="B5" s="8" t="s">
        <v>844</v>
      </c>
      <c r="D5" s="7" t="s">
        <v>845</v>
      </c>
      <c r="E5" s="10"/>
      <c r="F5" s="34" t="s">
        <v>738</v>
      </c>
      <c r="G5" s="41">
        <v>1</v>
      </c>
      <c r="H5" s="41">
        <f>총괄표!I55</f>
        <v>0</v>
      </c>
      <c r="I5" s="41">
        <f>G5*H5</f>
        <v>0</v>
      </c>
      <c r="J5" s="41"/>
      <c r="K5" s="41">
        <f>총괄표!L55</f>
        <v>0</v>
      </c>
      <c r="L5" s="41">
        <f>G5*K5</f>
        <v>0</v>
      </c>
      <c r="M5" s="41">
        <f>총괄표!N55</f>
        <v>0</v>
      </c>
      <c r="N5" s="41">
        <f>G5*M5</f>
        <v>0</v>
      </c>
      <c r="O5" s="41" t="str">
        <f>IF((H5+K5+M5)=0, "", (H5+K5+M5))</f>
        <v/>
      </c>
      <c r="P5" s="41">
        <f>SUM(I5,L5,N5)</f>
        <v>0</v>
      </c>
      <c r="Q5" s="7" t="s">
        <v>3</v>
      </c>
    </row>
    <row r="6" spans="1:27" ht="20.45" customHeight="1">
      <c r="B6" s="8" t="s">
        <v>846</v>
      </c>
      <c r="D6" s="7" t="s">
        <v>847</v>
      </c>
      <c r="E6" s="10"/>
      <c r="F6" s="34" t="s">
        <v>738</v>
      </c>
      <c r="G6" s="41">
        <v>1</v>
      </c>
      <c r="H6" s="41">
        <f>총괄표!I81</f>
        <v>0</v>
      </c>
      <c r="I6" s="41">
        <f>G6*H6</f>
        <v>0</v>
      </c>
      <c r="J6" s="41"/>
      <c r="K6" s="41">
        <f>총괄표!L81</f>
        <v>0</v>
      </c>
      <c r="L6" s="41">
        <f>G6*K6</f>
        <v>0</v>
      </c>
      <c r="M6" s="41">
        <f>총괄표!N81</f>
        <v>0</v>
      </c>
      <c r="N6" s="41">
        <f>G6*M6</f>
        <v>0</v>
      </c>
      <c r="O6" s="41" t="str">
        <f>IF((H6+K6+M6)=0, "", (H6+K6+M6))</f>
        <v/>
      </c>
      <c r="P6" s="41">
        <f>SUM(I6,L6,N6)</f>
        <v>0</v>
      </c>
      <c r="Q6" s="7"/>
    </row>
    <row r="7" spans="1:27" ht="20.45" customHeight="1">
      <c r="D7" s="7"/>
      <c r="E7" s="10"/>
      <c r="F7" s="34"/>
      <c r="G7" s="41"/>
      <c r="H7" s="41"/>
      <c r="I7" s="41"/>
      <c r="J7" s="41"/>
      <c r="K7" s="41"/>
      <c r="L7" s="41"/>
      <c r="M7" s="41"/>
      <c r="N7" s="41"/>
      <c r="O7" s="41"/>
      <c r="P7" s="41"/>
      <c r="Q7" s="7"/>
    </row>
    <row r="8" spans="1:27" ht="20.45" customHeight="1">
      <c r="D8" s="7"/>
      <c r="E8" s="10"/>
      <c r="F8" s="34"/>
      <c r="G8" s="41"/>
      <c r="H8" s="41"/>
      <c r="I8" s="41"/>
      <c r="J8" s="41"/>
      <c r="K8" s="41"/>
      <c r="L8" s="41"/>
      <c r="M8" s="41"/>
      <c r="N8" s="41"/>
      <c r="O8" s="41"/>
      <c r="P8" s="41"/>
      <c r="Q8" s="7"/>
    </row>
    <row r="9" spans="1:27" ht="20.45" customHeight="1">
      <c r="D9" s="7"/>
      <c r="E9" s="10"/>
      <c r="F9" s="34"/>
      <c r="G9" s="41"/>
      <c r="H9" s="41"/>
      <c r="I9" s="41"/>
      <c r="J9" s="41"/>
      <c r="K9" s="41"/>
      <c r="L9" s="41"/>
      <c r="M9" s="41"/>
      <c r="N9" s="41"/>
      <c r="O9" s="41"/>
      <c r="P9" s="41"/>
      <c r="Q9" s="7"/>
    </row>
    <row r="10" spans="1:27" ht="20.45" customHeight="1">
      <c r="D10" s="7"/>
      <c r="E10" s="10"/>
      <c r="F10" s="34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7"/>
    </row>
    <row r="11" spans="1:27" ht="20.45" customHeight="1">
      <c r="D11" s="7"/>
      <c r="E11" s="10"/>
      <c r="F11" s="34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7"/>
    </row>
    <row r="12" spans="1:27" ht="20.45" customHeight="1">
      <c r="D12" s="7"/>
      <c r="E12" s="10"/>
      <c r="F12" s="34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7"/>
    </row>
    <row r="13" spans="1:27" ht="20.45" customHeight="1">
      <c r="D13" s="7"/>
      <c r="E13" s="10"/>
      <c r="F13" s="34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7"/>
    </row>
    <row r="14" spans="1:27" ht="20.45" customHeight="1">
      <c r="D14" s="7"/>
      <c r="E14" s="10"/>
      <c r="F14" s="34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7"/>
    </row>
    <row r="15" spans="1:27" ht="20.45" customHeight="1">
      <c r="D15" s="7"/>
      <c r="E15" s="10"/>
      <c r="F15" s="34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7"/>
    </row>
    <row r="16" spans="1:27" ht="20.45" customHeight="1">
      <c r="D16" s="7"/>
      <c r="E16" s="10"/>
      <c r="F16" s="34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7"/>
    </row>
    <row r="17" spans="2:17" ht="20.45" customHeight="1">
      <c r="D17" s="7"/>
      <c r="E17" s="10"/>
      <c r="F17" s="34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7"/>
    </row>
    <row r="18" spans="2:17" ht="20.45" customHeight="1">
      <c r="D18" s="7"/>
      <c r="E18" s="10"/>
      <c r="F18" s="34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7"/>
    </row>
    <row r="19" spans="2:17" ht="20.45" customHeight="1">
      <c r="D19" s="7"/>
      <c r="E19" s="10"/>
      <c r="F19" s="34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7"/>
    </row>
    <row r="20" spans="2:17" ht="20.45" customHeight="1">
      <c r="D20" s="7"/>
      <c r="E20" s="10"/>
      <c r="F20" s="34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7"/>
    </row>
    <row r="21" spans="2:17" ht="20.45" customHeight="1">
      <c r="D21" s="7"/>
      <c r="E21" s="10"/>
      <c r="F21" s="34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7"/>
    </row>
    <row r="22" spans="2:17" ht="20.45" customHeight="1">
      <c r="D22" s="7"/>
      <c r="E22" s="10"/>
      <c r="F22" s="34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7"/>
    </row>
    <row r="23" spans="2:17" ht="20.45" customHeight="1">
      <c r="D23" s="7"/>
      <c r="E23" s="10"/>
      <c r="F23" s="34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7"/>
    </row>
    <row r="24" spans="2:17" ht="20.45" customHeight="1">
      <c r="D24" s="7"/>
      <c r="E24" s="10"/>
      <c r="F24" s="34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7"/>
    </row>
    <row r="25" spans="2:17" ht="20.45" customHeight="1">
      <c r="D25" s="7"/>
      <c r="E25" s="10"/>
      <c r="F25" s="34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7"/>
    </row>
    <row r="26" spans="2:17" ht="20.45" customHeight="1">
      <c r="D26" s="7"/>
      <c r="E26" s="10"/>
      <c r="F26" s="34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7"/>
    </row>
    <row r="27" spans="2:17" ht="20.45" customHeight="1">
      <c r="D27" s="7"/>
      <c r="E27" s="10"/>
      <c r="F27" s="34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7"/>
    </row>
    <row r="28" spans="2:17" ht="20.45" customHeight="1">
      <c r="D28" s="7"/>
      <c r="E28" s="10"/>
      <c r="F28" s="34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7"/>
    </row>
    <row r="29" spans="2:17" ht="20.45" customHeight="1">
      <c r="C29" s="8" t="s">
        <v>848</v>
      </c>
      <c r="D29" s="7" t="s">
        <v>828</v>
      </c>
      <c r="E29" s="10"/>
      <c r="F29" s="34"/>
      <c r="G29" s="41"/>
      <c r="H29" s="41"/>
      <c r="I29" s="41">
        <f>TRUNC(SUM(I4:I28))</f>
        <v>0</v>
      </c>
      <c r="J29" s="41"/>
      <c r="K29" s="41"/>
      <c r="L29" s="41">
        <f>TRUNC(SUM(L4:L28))</f>
        <v>0</v>
      </c>
      <c r="M29" s="41"/>
      <c r="N29" s="41">
        <f>TRUNC(SUM(N4:N28))</f>
        <v>0</v>
      </c>
      <c r="O29" s="41" t="str">
        <f>IF((H29+K29+M29)=0, "", (H29+K29+M29))</f>
        <v/>
      </c>
      <c r="P29" s="41">
        <f>TRUNC(SUM(P4:P28))</f>
        <v>0</v>
      </c>
      <c r="Q29" s="7"/>
    </row>
    <row r="30" spans="2:17" ht="20.45" customHeight="1">
      <c r="B30" s="8" t="s">
        <v>741</v>
      </c>
      <c r="D30" s="132" t="s">
        <v>850</v>
      </c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4"/>
    </row>
    <row r="31" spans="2:17" ht="20.45" customHeight="1">
      <c r="B31" s="8" t="s">
        <v>829</v>
      </c>
      <c r="D31" s="7" t="s">
        <v>142</v>
      </c>
      <c r="E31" s="10"/>
      <c r="F31" s="34" t="s">
        <v>738</v>
      </c>
      <c r="G31" s="41">
        <v>1</v>
      </c>
      <c r="H31" s="41">
        <f>내역서!I55</f>
        <v>0</v>
      </c>
      <c r="I31" s="41">
        <f>G31*H31</f>
        <v>0</v>
      </c>
      <c r="J31" s="41"/>
      <c r="K31" s="41">
        <f>내역서!L55</f>
        <v>0</v>
      </c>
      <c r="L31" s="41">
        <f>G31*K31</f>
        <v>0</v>
      </c>
      <c r="M31" s="41">
        <f>내역서!N55</f>
        <v>0</v>
      </c>
      <c r="N31" s="41">
        <f>G31*M31</f>
        <v>0</v>
      </c>
      <c r="O31" s="41" t="str">
        <f>IF((H31+K31+M31)=0, "", (H31+K31+M31))</f>
        <v/>
      </c>
      <c r="P31" s="41">
        <f>SUM(I31,L31,N31)</f>
        <v>0</v>
      </c>
      <c r="Q31" s="7"/>
    </row>
    <row r="32" spans="2:17" ht="20.45" customHeight="1">
      <c r="B32" s="8" t="s">
        <v>830</v>
      </c>
      <c r="D32" s="7" t="s">
        <v>143</v>
      </c>
      <c r="E32" s="10"/>
      <c r="F32" s="34" t="s">
        <v>738</v>
      </c>
      <c r="G32" s="41">
        <v>1</v>
      </c>
      <c r="H32" s="41">
        <f>내역서!I81</f>
        <v>0</v>
      </c>
      <c r="I32" s="41">
        <f>G32*H32</f>
        <v>0</v>
      </c>
      <c r="J32" s="41"/>
      <c r="K32" s="41">
        <f>내역서!L81</f>
        <v>0</v>
      </c>
      <c r="L32" s="41">
        <f>G32*K32</f>
        <v>0</v>
      </c>
      <c r="M32" s="41">
        <f>내역서!N81</f>
        <v>0</v>
      </c>
      <c r="N32" s="41">
        <f>G32*M32</f>
        <v>0</v>
      </c>
      <c r="O32" s="41" t="str">
        <f>IF((H32+K32+M32)=0, "", (H32+K32+M32))</f>
        <v/>
      </c>
      <c r="P32" s="41">
        <f>SUM(I32,L32,N32)</f>
        <v>0</v>
      </c>
      <c r="Q32" s="7"/>
    </row>
    <row r="33" spans="4:17" ht="20.45" customHeight="1">
      <c r="D33" s="7"/>
      <c r="E33" s="10"/>
      <c r="F33" s="34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7"/>
    </row>
    <row r="34" spans="4:17" ht="20.45" customHeight="1">
      <c r="D34" s="7"/>
      <c r="E34" s="10"/>
      <c r="F34" s="34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7"/>
    </row>
    <row r="35" spans="4:17" ht="20.45" customHeight="1">
      <c r="D35" s="7"/>
      <c r="E35" s="10"/>
      <c r="F35" s="34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7"/>
    </row>
    <row r="36" spans="4:17" ht="20.45" customHeight="1">
      <c r="D36" s="7"/>
      <c r="E36" s="10"/>
      <c r="F36" s="34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7"/>
    </row>
    <row r="37" spans="4:17" ht="20.45" customHeight="1">
      <c r="D37" s="7"/>
      <c r="E37" s="10"/>
      <c r="F37" s="34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7"/>
    </row>
    <row r="38" spans="4:17" ht="20.45" customHeight="1">
      <c r="D38" s="7"/>
      <c r="E38" s="10"/>
      <c r="F38" s="34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7"/>
    </row>
    <row r="39" spans="4:17" ht="20.45" customHeight="1">
      <c r="D39" s="7"/>
      <c r="E39" s="10"/>
      <c r="F39" s="34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7"/>
    </row>
    <row r="40" spans="4:17" ht="20.45" customHeight="1">
      <c r="D40" s="7"/>
      <c r="E40" s="10"/>
      <c r="F40" s="34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7"/>
    </row>
    <row r="41" spans="4:17" ht="20.45" customHeight="1">
      <c r="D41" s="7"/>
      <c r="E41" s="10"/>
      <c r="F41" s="34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7"/>
    </row>
    <row r="42" spans="4:17" ht="20.45" customHeight="1">
      <c r="D42" s="7"/>
      <c r="E42" s="10"/>
      <c r="F42" s="34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7"/>
    </row>
    <row r="43" spans="4:17" ht="20.45" customHeight="1">
      <c r="D43" s="7"/>
      <c r="E43" s="10"/>
      <c r="F43" s="34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7"/>
    </row>
    <row r="44" spans="4:17" ht="20.45" customHeight="1">
      <c r="D44" s="7"/>
      <c r="E44" s="10"/>
      <c r="F44" s="34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7"/>
    </row>
    <row r="45" spans="4:17" ht="20.45" customHeight="1">
      <c r="D45" s="7"/>
      <c r="E45" s="10"/>
      <c r="F45" s="34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7"/>
    </row>
    <row r="46" spans="4:17" ht="20.45" customHeight="1">
      <c r="D46" s="7"/>
      <c r="E46" s="10"/>
      <c r="F46" s="34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7"/>
    </row>
    <row r="47" spans="4:17" ht="20.45" customHeight="1">
      <c r="D47" s="7"/>
      <c r="E47" s="10"/>
      <c r="F47" s="3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7"/>
    </row>
    <row r="48" spans="4:17" ht="20.45" customHeight="1">
      <c r="D48" s="7"/>
      <c r="E48" s="10"/>
      <c r="F48" s="34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7"/>
    </row>
    <row r="49" spans="2:17" ht="20.45" customHeight="1">
      <c r="D49" s="7"/>
      <c r="E49" s="10"/>
      <c r="F49" s="34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7"/>
    </row>
    <row r="50" spans="2:17" ht="20.45" customHeight="1">
      <c r="D50" s="7"/>
      <c r="E50" s="10"/>
      <c r="F50" s="34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7"/>
    </row>
    <row r="51" spans="2:17" ht="20.45" customHeight="1">
      <c r="D51" s="7"/>
      <c r="E51" s="10"/>
      <c r="F51" s="34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7"/>
    </row>
    <row r="52" spans="2:17" ht="20.45" customHeight="1">
      <c r="D52" s="7"/>
      <c r="E52" s="10"/>
      <c r="F52" s="34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7"/>
    </row>
    <row r="53" spans="2:17" ht="20.45" customHeight="1">
      <c r="D53" s="7"/>
      <c r="E53" s="10"/>
      <c r="F53" s="34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7"/>
    </row>
    <row r="54" spans="2:17" ht="20.45" customHeight="1">
      <c r="D54" s="7"/>
      <c r="E54" s="10"/>
      <c r="F54" s="34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7"/>
    </row>
    <row r="55" spans="2:17" ht="20.45" customHeight="1">
      <c r="B55" s="8" t="s">
        <v>844</v>
      </c>
      <c r="C55" s="8" t="s">
        <v>848</v>
      </c>
      <c r="D55" s="7" t="s">
        <v>828</v>
      </c>
      <c r="E55" s="10"/>
      <c r="F55" s="34"/>
      <c r="G55" s="41"/>
      <c r="H55" s="41"/>
      <c r="I55" s="41">
        <f>TRUNC(SUM(I30:I54))</f>
        <v>0</v>
      </c>
      <c r="J55" s="41"/>
      <c r="K55" s="41"/>
      <c r="L55" s="41">
        <f>TRUNC(SUM(L30:L54))</f>
        <v>0</v>
      </c>
      <c r="M55" s="41"/>
      <c r="N55" s="41">
        <f>TRUNC(SUM(N30:N54))</f>
        <v>0</v>
      </c>
      <c r="O55" s="41" t="str">
        <f>IF((H55+K55+M55)=0, "", (H55+K55+M55))</f>
        <v/>
      </c>
      <c r="P55" s="41">
        <f>TRUNC(SUM(P30:P54))</f>
        <v>0</v>
      </c>
      <c r="Q55" s="7"/>
    </row>
    <row r="56" spans="2:17" ht="20.45" customHeight="1">
      <c r="B56" s="8" t="s">
        <v>741</v>
      </c>
      <c r="D56" s="132" t="s">
        <v>851</v>
      </c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4"/>
    </row>
    <row r="57" spans="2:17" ht="20.45" customHeight="1">
      <c r="B57" s="8" t="s">
        <v>831</v>
      </c>
      <c r="D57" s="7" t="s">
        <v>144</v>
      </c>
      <c r="E57" s="10"/>
      <c r="F57" s="34" t="s">
        <v>738</v>
      </c>
      <c r="G57" s="41">
        <v>1</v>
      </c>
      <c r="H57" s="41">
        <f>내역서!I181</f>
        <v>0</v>
      </c>
      <c r="I57" s="41">
        <f>G57*H57</f>
        <v>0</v>
      </c>
      <c r="J57" s="41"/>
      <c r="K57" s="41">
        <f>내역서!L181</f>
        <v>0</v>
      </c>
      <c r="L57" s="41">
        <f>G57*K57</f>
        <v>0</v>
      </c>
      <c r="M57" s="41">
        <f>내역서!N181</f>
        <v>0</v>
      </c>
      <c r="N57" s="41">
        <f>G57*M57</f>
        <v>0</v>
      </c>
      <c r="O57" s="41" t="str">
        <f>IF((H57+K57+M57)=0, "", (H57+K57+M57))</f>
        <v/>
      </c>
      <c r="P57" s="41">
        <f>SUM(I57,L57,N57)</f>
        <v>0</v>
      </c>
      <c r="Q57" s="7"/>
    </row>
    <row r="58" spans="2:17" ht="20.45" customHeight="1">
      <c r="D58" s="7"/>
      <c r="E58" s="10"/>
      <c r="F58" s="34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7"/>
    </row>
    <row r="59" spans="2:17" ht="20.45" customHeight="1">
      <c r="D59" s="7"/>
      <c r="E59" s="10"/>
      <c r="F59" s="34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7"/>
    </row>
    <row r="60" spans="2:17" ht="20.45" customHeight="1">
      <c r="D60" s="7"/>
      <c r="E60" s="10"/>
      <c r="F60" s="34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7"/>
    </row>
    <row r="61" spans="2:17" ht="20.45" customHeight="1">
      <c r="D61" s="7"/>
      <c r="E61" s="10"/>
      <c r="F61" s="34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7"/>
    </row>
    <row r="62" spans="2:17" ht="20.45" customHeight="1">
      <c r="D62" s="7"/>
      <c r="E62" s="10"/>
      <c r="F62" s="34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7"/>
    </row>
    <row r="63" spans="2:17" ht="20.45" customHeight="1">
      <c r="D63" s="7"/>
      <c r="E63" s="10"/>
      <c r="F63" s="34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7"/>
    </row>
    <row r="64" spans="2:17" ht="20.45" customHeight="1">
      <c r="D64" s="7"/>
      <c r="E64" s="10"/>
      <c r="F64" s="34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7"/>
    </row>
    <row r="65" spans="4:17" ht="20.45" customHeight="1">
      <c r="D65" s="7"/>
      <c r="E65" s="10"/>
      <c r="F65" s="34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7"/>
    </row>
    <row r="66" spans="4:17" ht="20.45" customHeight="1">
      <c r="D66" s="7"/>
      <c r="E66" s="10"/>
      <c r="F66" s="34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7"/>
    </row>
    <row r="67" spans="4:17" ht="20.45" customHeight="1">
      <c r="D67" s="7"/>
      <c r="E67" s="10"/>
      <c r="F67" s="34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7"/>
    </row>
    <row r="68" spans="4:17" ht="20.45" customHeight="1">
      <c r="D68" s="7"/>
      <c r="E68" s="10"/>
      <c r="F68" s="34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7"/>
    </row>
    <row r="69" spans="4:17" ht="20.45" customHeight="1">
      <c r="D69" s="7"/>
      <c r="E69" s="10"/>
      <c r="F69" s="34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7"/>
    </row>
    <row r="70" spans="4:17" ht="20.45" customHeight="1">
      <c r="D70" s="7"/>
      <c r="E70" s="10"/>
      <c r="F70" s="34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7"/>
    </row>
    <row r="71" spans="4:17" ht="20.45" customHeight="1">
      <c r="D71" s="7"/>
      <c r="E71" s="10"/>
      <c r="F71" s="34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7"/>
    </row>
    <row r="72" spans="4:17" ht="20.45" customHeight="1">
      <c r="D72" s="7"/>
      <c r="E72" s="10"/>
      <c r="F72" s="34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7"/>
    </row>
    <row r="73" spans="4:17" ht="20.45" customHeight="1">
      <c r="D73" s="7"/>
      <c r="E73" s="10"/>
      <c r="F73" s="34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7"/>
    </row>
    <row r="74" spans="4:17" ht="20.45" customHeight="1">
      <c r="D74" s="7"/>
      <c r="E74" s="10"/>
      <c r="F74" s="34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7"/>
    </row>
    <row r="75" spans="4:17" ht="20.45" customHeight="1">
      <c r="D75" s="7"/>
      <c r="E75" s="10"/>
      <c r="F75" s="34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7"/>
    </row>
    <row r="76" spans="4:17" ht="20.45" customHeight="1">
      <c r="D76" s="7"/>
      <c r="E76" s="10"/>
      <c r="F76" s="34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7"/>
    </row>
    <row r="77" spans="4:17" ht="20.45" customHeight="1">
      <c r="D77" s="7"/>
      <c r="E77" s="10"/>
      <c r="F77" s="34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7"/>
    </row>
    <row r="78" spans="4:17" ht="20.45" customHeight="1">
      <c r="D78" s="7"/>
      <c r="E78" s="10"/>
      <c r="F78" s="34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7"/>
    </row>
    <row r="79" spans="4:17" ht="20.45" customHeight="1">
      <c r="D79" s="7"/>
      <c r="E79" s="10"/>
      <c r="F79" s="34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7"/>
    </row>
    <row r="80" spans="4:17" ht="20.45" customHeight="1">
      <c r="D80" s="7"/>
      <c r="E80" s="10"/>
      <c r="F80" s="34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7"/>
    </row>
    <row r="81" spans="2:17" ht="20.45" customHeight="1">
      <c r="B81" s="8" t="s">
        <v>846</v>
      </c>
      <c r="C81" s="8" t="s">
        <v>848</v>
      </c>
      <c r="D81" s="7" t="s">
        <v>828</v>
      </c>
      <c r="E81" s="10"/>
      <c r="F81" s="34"/>
      <c r="G81" s="41"/>
      <c r="H81" s="41"/>
      <c r="I81" s="41">
        <f>TRUNC(SUM(I56:I80))</f>
        <v>0</v>
      </c>
      <c r="J81" s="41"/>
      <c r="K81" s="41"/>
      <c r="L81" s="41">
        <f>TRUNC(SUM(L56:L80))</f>
        <v>0</v>
      </c>
      <c r="M81" s="41"/>
      <c r="N81" s="41">
        <f>TRUNC(SUM(N56:N80))</f>
        <v>0</v>
      </c>
      <c r="O81" s="41" t="str">
        <f>IF((H81+K81+M81)=0, "", (H81+K81+M81))</f>
        <v/>
      </c>
      <c r="P81" s="41">
        <f>TRUNC(SUM(P56:P80))</f>
        <v>0</v>
      </c>
      <c r="Q81" s="7"/>
    </row>
  </sheetData>
  <mergeCells count="16">
    <mergeCell ref="D4:Q4"/>
    <mergeCell ref="D30:Q30"/>
    <mergeCell ref="D56:Q56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81"/>
  <sheetViews>
    <sheetView view="pageBreakPreview" topLeftCell="D1" zoomScale="85" zoomScaleNormal="100" zoomScaleSheetLayoutView="85" workbookViewId="0">
      <pane ySplit="3" topLeftCell="A158" activePane="bottomLeft" state="frozen"/>
      <selection activeCell="G6" sqref="G6"/>
      <selection pane="bottomLeft" activeCell="H169" sqref="H169"/>
    </sheetView>
  </sheetViews>
  <sheetFormatPr defaultRowHeight="23.1" customHeight="1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8" customWidth="1"/>
    <col min="5" max="5" width="25.33203125" style="8" customWidth="1"/>
    <col min="6" max="6" width="4.21875" style="33" customWidth="1"/>
    <col min="7" max="7" width="10" style="2" customWidth="1"/>
    <col min="8" max="8" width="13" style="38" customWidth="1"/>
    <col min="9" max="9" width="13.21875" style="38" customWidth="1"/>
    <col min="10" max="10" width="5.5546875" style="38" hidden="1" customWidth="1"/>
    <col min="11" max="11" width="10.44140625" style="38" customWidth="1"/>
    <col min="12" max="12" width="11.77734375" style="38" customWidth="1"/>
    <col min="13" max="13" width="8.44140625" style="38" customWidth="1"/>
    <col min="14" max="14" width="9.109375" style="38" customWidth="1"/>
    <col min="15" max="15" width="6" style="38" hidden="1" customWidth="1"/>
    <col min="16" max="16" width="13" style="38" customWidth="1"/>
    <col min="17" max="17" width="11.109375" style="8" customWidth="1"/>
    <col min="18" max="26" width="8.88671875" style="2"/>
    <col min="27" max="31" width="11.77734375" style="38" customWidth="1"/>
    <col min="32" max="16384" width="8.88671875" style="2"/>
  </cols>
  <sheetData>
    <row r="1" spans="1:31" ht="23.1" customHeight="1">
      <c r="A1" s="8" t="s">
        <v>843</v>
      </c>
      <c r="B1" s="8" t="s">
        <v>736</v>
      </c>
      <c r="D1" s="136" t="s">
        <v>899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W1" s="135" t="s">
        <v>74</v>
      </c>
      <c r="X1" s="135"/>
      <c r="Y1" s="135"/>
      <c r="Z1" s="33"/>
      <c r="AA1" s="33" t="s">
        <v>79</v>
      </c>
      <c r="AB1" s="33"/>
      <c r="AC1" s="33"/>
      <c r="AD1" s="33"/>
      <c r="AE1" s="33"/>
    </row>
    <row r="2" spans="1:31" s="9" customFormat="1" ht="23.1" customHeight="1">
      <c r="A2" s="128" t="s">
        <v>66</v>
      </c>
      <c r="B2" s="128" t="s">
        <v>26</v>
      </c>
      <c r="C2" s="128" t="s">
        <v>25</v>
      </c>
      <c r="D2" s="129" t="s">
        <v>71</v>
      </c>
      <c r="E2" s="129" t="s">
        <v>72</v>
      </c>
      <c r="F2" s="130" t="s">
        <v>1</v>
      </c>
      <c r="G2" s="130" t="s">
        <v>2</v>
      </c>
      <c r="H2" s="131" t="s">
        <v>28</v>
      </c>
      <c r="I2" s="131"/>
      <c r="J2" s="131" t="s">
        <v>29</v>
      </c>
      <c r="K2" s="131"/>
      <c r="L2" s="131"/>
      <c r="M2" s="131" t="s">
        <v>30</v>
      </c>
      <c r="N2" s="131"/>
      <c r="O2" s="62"/>
      <c r="P2" s="131" t="s">
        <v>34</v>
      </c>
      <c r="Q2" s="129" t="s">
        <v>32</v>
      </c>
      <c r="W2" s="9" t="s">
        <v>75</v>
      </c>
      <c r="X2" s="9" t="s">
        <v>76</v>
      </c>
      <c r="Y2" s="9" t="s">
        <v>77</v>
      </c>
      <c r="Z2" s="9" t="s">
        <v>78</v>
      </c>
      <c r="AA2" s="42" t="s">
        <v>132</v>
      </c>
      <c r="AB2" s="42" t="s">
        <v>131</v>
      </c>
      <c r="AC2" s="42" t="s">
        <v>80</v>
      </c>
      <c r="AD2" s="42" t="s">
        <v>82</v>
      </c>
      <c r="AE2" s="42" t="s">
        <v>81</v>
      </c>
    </row>
    <row r="3" spans="1:31" s="9" customFormat="1" ht="23.1" customHeight="1">
      <c r="A3" s="128"/>
      <c r="B3" s="128"/>
      <c r="C3" s="128"/>
      <c r="D3" s="129"/>
      <c r="E3" s="129"/>
      <c r="F3" s="130"/>
      <c r="G3" s="130"/>
      <c r="H3" s="62" t="s">
        <v>35</v>
      </c>
      <c r="I3" s="62" t="s">
        <v>36</v>
      </c>
      <c r="J3" s="62" t="s">
        <v>2</v>
      </c>
      <c r="K3" s="62" t="s">
        <v>35</v>
      </c>
      <c r="L3" s="62" t="s">
        <v>36</v>
      </c>
      <c r="M3" s="62" t="s">
        <v>37</v>
      </c>
      <c r="N3" s="62" t="s">
        <v>36</v>
      </c>
      <c r="O3" s="62" t="s">
        <v>38</v>
      </c>
      <c r="P3" s="131"/>
      <c r="Q3" s="129"/>
      <c r="W3" s="2"/>
      <c r="X3" s="2"/>
      <c r="Y3" s="2"/>
      <c r="Z3" s="2"/>
      <c r="AA3" s="38"/>
      <c r="AB3" s="38"/>
      <c r="AC3" s="38"/>
      <c r="AD3" s="38">
        <f>IF(옵션!$C$11 =0, "1", 옵션!$C$11)</f>
        <v>1000</v>
      </c>
      <c r="AE3" s="38">
        <f>IF(옵션!$C$12 =0, "1", 옵션!$C$12)</f>
        <v>1000</v>
      </c>
    </row>
    <row r="4" spans="1:31" ht="23.1" customHeight="1">
      <c r="B4" s="8" t="s">
        <v>741</v>
      </c>
      <c r="D4" s="132" t="s">
        <v>832</v>
      </c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4"/>
    </row>
    <row r="5" spans="1:31" ht="23.1" customHeight="1">
      <c r="A5" s="8" t="s">
        <v>565</v>
      </c>
      <c r="B5" s="8" t="s">
        <v>829</v>
      </c>
      <c r="C5" s="8" t="s">
        <v>145</v>
      </c>
      <c r="D5" s="7" t="s">
        <v>146</v>
      </c>
      <c r="E5" s="7" t="s">
        <v>147</v>
      </c>
      <c r="F5" s="34" t="s">
        <v>148</v>
      </c>
      <c r="G5" s="10">
        <v>52</v>
      </c>
      <c r="H5" s="41"/>
      <c r="I5" s="63">
        <f t="shared" ref="I5:I25" si="0">TRUNC(G5*H5)</f>
        <v>0</v>
      </c>
      <c r="J5" s="41">
        <v>47</v>
      </c>
      <c r="K5" s="41">
        <f>합산자재!I4</f>
        <v>0</v>
      </c>
      <c r="L5" s="63">
        <f t="shared" ref="L5:L29" si="1">TRUNC(G5*K5)</f>
        <v>0</v>
      </c>
      <c r="M5" s="41">
        <f>합산자재!J4</f>
        <v>0</v>
      </c>
      <c r="N5" s="63">
        <f t="shared" ref="N5:N29" si="2">TRUNC(G5*M5)</f>
        <v>0</v>
      </c>
      <c r="O5" s="41" t="str">
        <f t="shared" ref="O5:O29" si="3">IF((H5+K5+M5)=0, "", (H5+K5+M5))</f>
        <v/>
      </c>
      <c r="P5" s="41">
        <f t="shared" ref="P5:P29" si="4">SUM(I5,L5,N5)</f>
        <v>0</v>
      </c>
      <c r="Q5" s="7"/>
      <c r="AB5" s="38">
        <f>I5</f>
        <v>0</v>
      </c>
      <c r="AC5" s="38">
        <f t="shared" ref="AC5:AC10" si="5">G5*H5</f>
        <v>0</v>
      </c>
    </row>
    <row r="6" spans="1:31" ht="23.1" customHeight="1">
      <c r="A6" s="8" t="s">
        <v>566</v>
      </c>
      <c r="B6" s="8" t="s">
        <v>829</v>
      </c>
      <c r="C6" s="8" t="s">
        <v>149</v>
      </c>
      <c r="D6" s="7" t="s">
        <v>146</v>
      </c>
      <c r="E6" s="7" t="s">
        <v>150</v>
      </c>
      <c r="F6" s="34" t="s">
        <v>148</v>
      </c>
      <c r="G6" s="10">
        <v>55</v>
      </c>
      <c r="H6" s="41"/>
      <c r="I6" s="63">
        <f t="shared" si="0"/>
        <v>0</v>
      </c>
      <c r="J6" s="41">
        <v>50</v>
      </c>
      <c r="K6" s="41">
        <f>합산자재!I5</f>
        <v>0</v>
      </c>
      <c r="L6" s="63">
        <f t="shared" si="1"/>
        <v>0</v>
      </c>
      <c r="M6" s="41">
        <f>합산자재!J5</f>
        <v>0</v>
      </c>
      <c r="N6" s="63">
        <f t="shared" si="2"/>
        <v>0</v>
      </c>
      <c r="O6" s="41" t="str">
        <f t="shared" si="3"/>
        <v/>
      </c>
      <c r="P6" s="41">
        <f t="shared" si="4"/>
        <v>0</v>
      </c>
      <c r="Q6" s="7"/>
      <c r="AB6" s="38">
        <f>I6</f>
        <v>0</v>
      </c>
      <c r="AC6" s="38">
        <f t="shared" si="5"/>
        <v>0</v>
      </c>
    </row>
    <row r="7" spans="1:31" ht="23.1" customHeight="1">
      <c r="A7" s="8" t="s">
        <v>567</v>
      </c>
      <c r="B7" s="8" t="s">
        <v>829</v>
      </c>
      <c r="C7" s="8" t="s">
        <v>151</v>
      </c>
      <c r="D7" s="7" t="s">
        <v>146</v>
      </c>
      <c r="E7" s="7" t="s">
        <v>152</v>
      </c>
      <c r="F7" s="34" t="s">
        <v>148</v>
      </c>
      <c r="G7" s="10">
        <v>23</v>
      </c>
      <c r="H7" s="41"/>
      <c r="I7" s="63">
        <f t="shared" si="0"/>
        <v>0</v>
      </c>
      <c r="J7" s="41">
        <v>21</v>
      </c>
      <c r="K7" s="41">
        <f>합산자재!I6</f>
        <v>0</v>
      </c>
      <c r="L7" s="63">
        <f t="shared" si="1"/>
        <v>0</v>
      </c>
      <c r="M7" s="41">
        <f>합산자재!J6</f>
        <v>0</v>
      </c>
      <c r="N7" s="63">
        <f t="shared" si="2"/>
        <v>0</v>
      </c>
      <c r="O7" s="41" t="str">
        <f t="shared" si="3"/>
        <v/>
      </c>
      <c r="P7" s="41">
        <f t="shared" si="4"/>
        <v>0</v>
      </c>
      <c r="Q7" s="7"/>
      <c r="AB7" s="38">
        <f>I7</f>
        <v>0</v>
      </c>
      <c r="AC7" s="38">
        <f t="shared" si="5"/>
        <v>0</v>
      </c>
    </row>
    <row r="8" spans="1:31" ht="23.1" customHeight="1">
      <c r="A8" s="8" t="s">
        <v>571</v>
      </c>
      <c r="B8" s="8" t="s">
        <v>829</v>
      </c>
      <c r="C8" s="8" t="s">
        <v>159</v>
      </c>
      <c r="D8" s="7" t="s">
        <v>160</v>
      </c>
      <c r="E8" s="7" t="s">
        <v>161</v>
      </c>
      <c r="F8" s="34" t="s">
        <v>148</v>
      </c>
      <c r="G8" s="10">
        <v>198</v>
      </c>
      <c r="H8" s="41"/>
      <c r="I8" s="63">
        <f t="shared" si="0"/>
        <v>0</v>
      </c>
      <c r="J8" s="41">
        <v>180</v>
      </c>
      <c r="K8" s="41">
        <f>합산자재!I10</f>
        <v>0</v>
      </c>
      <c r="L8" s="63">
        <f t="shared" si="1"/>
        <v>0</v>
      </c>
      <c r="M8" s="41">
        <f>합산자재!J10</f>
        <v>0</v>
      </c>
      <c r="N8" s="63">
        <f t="shared" si="2"/>
        <v>0</v>
      </c>
      <c r="O8" s="41" t="str">
        <f t="shared" si="3"/>
        <v/>
      </c>
      <c r="P8" s="41">
        <f t="shared" si="4"/>
        <v>0</v>
      </c>
      <c r="Q8" s="7"/>
      <c r="AC8" s="38">
        <f t="shared" si="5"/>
        <v>0</v>
      </c>
    </row>
    <row r="9" spans="1:31" ht="23.1" customHeight="1">
      <c r="A9" s="8" t="s">
        <v>572</v>
      </c>
      <c r="B9" s="8" t="s">
        <v>829</v>
      </c>
      <c r="C9" s="8" t="s">
        <v>162</v>
      </c>
      <c r="D9" s="7" t="s">
        <v>160</v>
      </c>
      <c r="E9" s="7" t="s">
        <v>163</v>
      </c>
      <c r="F9" s="34" t="s">
        <v>148</v>
      </c>
      <c r="G9" s="10">
        <v>109</v>
      </c>
      <c r="H9" s="41"/>
      <c r="I9" s="63">
        <f t="shared" si="0"/>
        <v>0</v>
      </c>
      <c r="J9" s="41">
        <v>99</v>
      </c>
      <c r="K9" s="41">
        <f>합산자재!I11</f>
        <v>0</v>
      </c>
      <c r="L9" s="63">
        <f t="shared" si="1"/>
        <v>0</v>
      </c>
      <c r="M9" s="41">
        <f>합산자재!J11</f>
        <v>0</v>
      </c>
      <c r="N9" s="63">
        <f t="shared" si="2"/>
        <v>0</v>
      </c>
      <c r="O9" s="41" t="str">
        <f t="shared" si="3"/>
        <v/>
      </c>
      <c r="P9" s="41">
        <f t="shared" si="4"/>
        <v>0</v>
      </c>
      <c r="Q9" s="7"/>
      <c r="AC9" s="38">
        <f t="shared" si="5"/>
        <v>0</v>
      </c>
    </row>
    <row r="10" spans="1:31" ht="23.1" customHeight="1">
      <c r="A10" s="8" t="s">
        <v>573</v>
      </c>
      <c r="B10" s="8" t="s">
        <v>829</v>
      </c>
      <c r="C10" s="8" t="s">
        <v>164</v>
      </c>
      <c r="D10" s="7" t="s">
        <v>160</v>
      </c>
      <c r="E10" s="7" t="s">
        <v>165</v>
      </c>
      <c r="F10" s="34" t="s">
        <v>148</v>
      </c>
      <c r="G10" s="10">
        <v>25</v>
      </c>
      <c r="H10" s="41"/>
      <c r="I10" s="63">
        <f t="shared" si="0"/>
        <v>0</v>
      </c>
      <c r="J10" s="41">
        <v>23</v>
      </c>
      <c r="K10" s="41">
        <f>합산자재!I12</f>
        <v>0</v>
      </c>
      <c r="L10" s="63">
        <f t="shared" si="1"/>
        <v>0</v>
      </c>
      <c r="M10" s="41">
        <f>합산자재!J12</f>
        <v>0</v>
      </c>
      <c r="N10" s="63">
        <f t="shared" si="2"/>
        <v>0</v>
      </c>
      <c r="O10" s="41" t="str">
        <f t="shared" si="3"/>
        <v/>
      </c>
      <c r="P10" s="41">
        <f t="shared" si="4"/>
        <v>0</v>
      </c>
      <c r="Q10" s="7"/>
      <c r="AC10" s="38">
        <f t="shared" si="5"/>
        <v>0</v>
      </c>
    </row>
    <row r="11" spans="1:31" ht="23.1" customHeight="1">
      <c r="A11" s="8" t="s">
        <v>574</v>
      </c>
      <c r="B11" s="8" t="s">
        <v>829</v>
      </c>
      <c r="C11" s="8" t="s">
        <v>166</v>
      </c>
      <c r="D11" s="7" t="s">
        <v>160</v>
      </c>
      <c r="E11" s="7" t="s">
        <v>167</v>
      </c>
      <c r="F11" s="34" t="s">
        <v>168</v>
      </c>
      <c r="G11" s="10">
        <v>20</v>
      </c>
      <c r="H11" s="41"/>
      <c r="I11" s="63">
        <f t="shared" si="0"/>
        <v>0</v>
      </c>
      <c r="J11" s="41">
        <v>20</v>
      </c>
      <c r="K11" s="41">
        <f>합산자재!I13</f>
        <v>0</v>
      </c>
      <c r="L11" s="63">
        <f t="shared" si="1"/>
        <v>0</v>
      </c>
      <c r="M11" s="41">
        <f>합산자재!J13</f>
        <v>0</v>
      </c>
      <c r="N11" s="63">
        <f t="shared" si="2"/>
        <v>0</v>
      </c>
      <c r="O11" s="41" t="str">
        <f t="shared" si="3"/>
        <v/>
      </c>
      <c r="P11" s="41">
        <f t="shared" si="4"/>
        <v>0</v>
      </c>
      <c r="Q11" s="7"/>
    </row>
    <row r="12" spans="1:31" ht="23.1" customHeight="1">
      <c r="A12" s="8" t="s">
        <v>575</v>
      </c>
      <c r="B12" s="8" t="s">
        <v>829</v>
      </c>
      <c r="C12" s="8" t="s">
        <v>169</v>
      </c>
      <c r="D12" s="7" t="s">
        <v>160</v>
      </c>
      <c r="E12" s="7" t="s">
        <v>170</v>
      </c>
      <c r="F12" s="34" t="s">
        <v>168</v>
      </c>
      <c r="G12" s="10">
        <v>10</v>
      </c>
      <c r="H12" s="41"/>
      <c r="I12" s="63">
        <f t="shared" si="0"/>
        <v>0</v>
      </c>
      <c r="J12" s="41">
        <v>10</v>
      </c>
      <c r="K12" s="41">
        <f>합산자재!I14</f>
        <v>0</v>
      </c>
      <c r="L12" s="63">
        <f t="shared" si="1"/>
        <v>0</v>
      </c>
      <c r="M12" s="41">
        <f>합산자재!J14</f>
        <v>0</v>
      </c>
      <c r="N12" s="63">
        <f t="shared" si="2"/>
        <v>0</v>
      </c>
      <c r="O12" s="41" t="str">
        <f t="shared" si="3"/>
        <v/>
      </c>
      <c r="P12" s="41">
        <f t="shared" si="4"/>
        <v>0</v>
      </c>
      <c r="Q12" s="7"/>
    </row>
    <row r="13" spans="1:31" ht="23.1" customHeight="1">
      <c r="A13" s="8" t="s">
        <v>576</v>
      </c>
      <c r="B13" s="8" t="s">
        <v>829</v>
      </c>
      <c r="C13" s="8" t="s">
        <v>171</v>
      </c>
      <c r="D13" s="7" t="s">
        <v>160</v>
      </c>
      <c r="E13" s="7" t="s">
        <v>172</v>
      </c>
      <c r="F13" s="34" t="s">
        <v>168</v>
      </c>
      <c r="G13" s="10">
        <v>2</v>
      </c>
      <c r="H13" s="41"/>
      <c r="I13" s="63">
        <f t="shared" si="0"/>
        <v>0</v>
      </c>
      <c r="J13" s="41">
        <v>2</v>
      </c>
      <c r="K13" s="41">
        <f>합산자재!I15</f>
        <v>0</v>
      </c>
      <c r="L13" s="63">
        <f t="shared" si="1"/>
        <v>0</v>
      </c>
      <c r="M13" s="41">
        <f>합산자재!J15</f>
        <v>0</v>
      </c>
      <c r="N13" s="63">
        <f t="shared" si="2"/>
        <v>0</v>
      </c>
      <c r="O13" s="41" t="str">
        <f t="shared" si="3"/>
        <v/>
      </c>
      <c r="P13" s="41">
        <f t="shared" si="4"/>
        <v>0</v>
      </c>
      <c r="Q13" s="7"/>
    </row>
    <row r="14" spans="1:31" ht="23.1" customHeight="1">
      <c r="A14" s="8" t="s">
        <v>578</v>
      </c>
      <c r="B14" s="8" t="s">
        <v>829</v>
      </c>
      <c r="C14" s="8" t="s">
        <v>177</v>
      </c>
      <c r="D14" s="7" t="s">
        <v>178</v>
      </c>
      <c r="E14" s="7" t="s">
        <v>179</v>
      </c>
      <c r="F14" s="34" t="s">
        <v>168</v>
      </c>
      <c r="G14" s="10">
        <v>6</v>
      </c>
      <c r="H14" s="41"/>
      <c r="I14" s="63">
        <f t="shared" si="0"/>
        <v>0</v>
      </c>
      <c r="J14" s="41">
        <v>6</v>
      </c>
      <c r="K14" s="41">
        <f>합산자재!I17</f>
        <v>0</v>
      </c>
      <c r="L14" s="63">
        <f t="shared" si="1"/>
        <v>0</v>
      </c>
      <c r="M14" s="41">
        <f>합산자재!J17</f>
        <v>0</v>
      </c>
      <c r="N14" s="63">
        <f t="shared" si="2"/>
        <v>0</v>
      </c>
      <c r="O14" s="41" t="str">
        <f t="shared" si="3"/>
        <v/>
      </c>
      <c r="P14" s="41">
        <f t="shared" si="4"/>
        <v>0</v>
      </c>
      <c r="Q14" s="7"/>
    </row>
    <row r="15" spans="1:31" ht="23.1" customHeight="1">
      <c r="A15" s="8" t="s">
        <v>579</v>
      </c>
      <c r="B15" s="8" t="s">
        <v>829</v>
      </c>
      <c r="C15" s="8" t="s">
        <v>180</v>
      </c>
      <c r="D15" s="7" t="s">
        <v>181</v>
      </c>
      <c r="E15" s="7" t="s">
        <v>182</v>
      </c>
      <c r="F15" s="34" t="s">
        <v>168</v>
      </c>
      <c r="G15" s="10">
        <v>6</v>
      </c>
      <c r="H15" s="41"/>
      <c r="I15" s="63">
        <f t="shared" si="0"/>
        <v>0</v>
      </c>
      <c r="J15" s="41">
        <v>6</v>
      </c>
      <c r="K15" s="41">
        <f>합산자재!I18</f>
        <v>0</v>
      </c>
      <c r="L15" s="63">
        <f t="shared" si="1"/>
        <v>0</v>
      </c>
      <c r="M15" s="41">
        <f>합산자재!J18</f>
        <v>0</v>
      </c>
      <c r="N15" s="63">
        <f t="shared" si="2"/>
        <v>0</v>
      </c>
      <c r="O15" s="41" t="str">
        <f t="shared" si="3"/>
        <v/>
      </c>
      <c r="P15" s="41">
        <f t="shared" si="4"/>
        <v>0</v>
      </c>
      <c r="Q15" s="7"/>
    </row>
    <row r="16" spans="1:31" ht="23.1" customHeight="1">
      <c r="A16" s="8" t="s">
        <v>580</v>
      </c>
      <c r="B16" s="8" t="s">
        <v>829</v>
      </c>
      <c r="C16" s="8" t="s">
        <v>183</v>
      </c>
      <c r="D16" s="7" t="s">
        <v>184</v>
      </c>
      <c r="E16" s="7" t="s">
        <v>185</v>
      </c>
      <c r="F16" s="34" t="s">
        <v>168</v>
      </c>
      <c r="G16" s="10">
        <v>5</v>
      </c>
      <c r="H16" s="41"/>
      <c r="I16" s="63">
        <f t="shared" si="0"/>
        <v>0</v>
      </c>
      <c r="J16" s="41">
        <v>5</v>
      </c>
      <c r="K16" s="41">
        <f>합산자재!I19</f>
        <v>0</v>
      </c>
      <c r="L16" s="63">
        <f t="shared" si="1"/>
        <v>0</v>
      </c>
      <c r="M16" s="41">
        <f>합산자재!J19</f>
        <v>0</v>
      </c>
      <c r="N16" s="63">
        <f t="shared" si="2"/>
        <v>0</v>
      </c>
      <c r="O16" s="41" t="str">
        <f t="shared" si="3"/>
        <v/>
      </c>
      <c r="P16" s="41">
        <f t="shared" si="4"/>
        <v>0</v>
      </c>
      <c r="Q16" s="7"/>
    </row>
    <row r="17" spans="1:31" ht="23.1" customHeight="1">
      <c r="A17" s="8" t="s">
        <v>581</v>
      </c>
      <c r="B17" s="8" t="s">
        <v>829</v>
      </c>
      <c r="C17" s="8" t="s">
        <v>186</v>
      </c>
      <c r="D17" s="7" t="s">
        <v>184</v>
      </c>
      <c r="E17" s="7" t="s">
        <v>187</v>
      </c>
      <c r="F17" s="34" t="s">
        <v>168</v>
      </c>
      <c r="G17" s="10">
        <v>1</v>
      </c>
      <c r="H17" s="41"/>
      <c r="I17" s="63">
        <f t="shared" si="0"/>
        <v>0</v>
      </c>
      <c r="J17" s="41">
        <v>1</v>
      </c>
      <c r="K17" s="41">
        <f>합산자재!I20</f>
        <v>0</v>
      </c>
      <c r="L17" s="63">
        <f t="shared" si="1"/>
        <v>0</v>
      </c>
      <c r="M17" s="41">
        <f>합산자재!J20</f>
        <v>0</v>
      </c>
      <c r="N17" s="63">
        <f t="shared" si="2"/>
        <v>0</v>
      </c>
      <c r="O17" s="41" t="str">
        <f t="shared" si="3"/>
        <v/>
      </c>
      <c r="P17" s="41">
        <f t="shared" si="4"/>
        <v>0</v>
      </c>
      <c r="Q17" s="7"/>
    </row>
    <row r="18" spans="1:31" ht="23.1" customHeight="1">
      <c r="A18" s="8" t="s">
        <v>584</v>
      </c>
      <c r="B18" s="8" t="s">
        <v>829</v>
      </c>
      <c r="C18" s="8" t="s">
        <v>194</v>
      </c>
      <c r="D18" s="7" t="s">
        <v>195</v>
      </c>
      <c r="E18" s="7" t="s">
        <v>196</v>
      </c>
      <c r="F18" s="34" t="s">
        <v>148</v>
      </c>
      <c r="G18" s="10">
        <v>1368</v>
      </c>
      <c r="H18" s="41"/>
      <c r="I18" s="63">
        <f t="shared" si="0"/>
        <v>0</v>
      </c>
      <c r="J18" s="41">
        <v>1244</v>
      </c>
      <c r="K18" s="41">
        <f>합산자재!I23</f>
        <v>0</v>
      </c>
      <c r="L18" s="63">
        <f t="shared" si="1"/>
        <v>0</v>
      </c>
      <c r="M18" s="41">
        <f>합산자재!J23</f>
        <v>0</v>
      </c>
      <c r="N18" s="63">
        <f t="shared" si="2"/>
        <v>0</v>
      </c>
      <c r="O18" s="41" t="str">
        <f t="shared" si="3"/>
        <v/>
      </c>
      <c r="P18" s="41">
        <f t="shared" si="4"/>
        <v>0</v>
      </c>
      <c r="Q18" s="7"/>
      <c r="AC18" s="38">
        <f>G18*H18</f>
        <v>0</v>
      </c>
    </row>
    <row r="19" spans="1:31" ht="23.1" customHeight="1">
      <c r="A19" s="8" t="s">
        <v>591</v>
      </c>
      <c r="B19" s="8" t="s">
        <v>829</v>
      </c>
      <c r="C19" s="8" t="s">
        <v>211</v>
      </c>
      <c r="D19" s="7" t="s">
        <v>212</v>
      </c>
      <c r="E19" s="7" t="s">
        <v>213</v>
      </c>
      <c r="F19" s="34" t="s">
        <v>148</v>
      </c>
      <c r="G19" s="10">
        <v>106</v>
      </c>
      <c r="H19" s="41"/>
      <c r="I19" s="63">
        <f t="shared" si="0"/>
        <v>0</v>
      </c>
      <c r="J19" s="41">
        <v>101</v>
      </c>
      <c r="K19" s="41">
        <f>합산자재!I30</f>
        <v>0</v>
      </c>
      <c r="L19" s="63">
        <f t="shared" si="1"/>
        <v>0</v>
      </c>
      <c r="M19" s="41">
        <f>합산자재!J30</f>
        <v>0</v>
      </c>
      <c r="N19" s="63">
        <f t="shared" si="2"/>
        <v>0</v>
      </c>
      <c r="O19" s="41" t="str">
        <f t="shared" si="3"/>
        <v/>
      </c>
      <c r="P19" s="41">
        <f t="shared" si="4"/>
        <v>0</v>
      </c>
      <c r="Q19" s="7"/>
      <c r="AC19" s="38">
        <f>G19*H19</f>
        <v>0</v>
      </c>
    </row>
    <row r="20" spans="1:31" ht="23.1" customHeight="1">
      <c r="A20" s="8" t="s">
        <v>592</v>
      </c>
      <c r="B20" s="8" t="s">
        <v>829</v>
      </c>
      <c r="C20" s="8" t="s">
        <v>214</v>
      </c>
      <c r="D20" s="7" t="s">
        <v>215</v>
      </c>
      <c r="E20" s="7" t="s">
        <v>216</v>
      </c>
      <c r="F20" s="34" t="s">
        <v>168</v>
      </c>
      <c r="G20" s="10">
        <v>6</v>
      </c>
      <c r="H20" s="41"/>
      <c r="I20" s="63">
        <f t="shared" si="0"/>
        <v>0</v>
      </c>
      <c r="J20" s="41">
        <v>6</v>
      </c>
      <c r="K20" s="41">
        <f>합산자재!I31</f>
        <v>0</v>
      </c>
      <c r="L20" s="63">
        <f t="shared" si="1"/>
        <v>0</v>
      </c>
      <c r="M20" s="41">
        <f>합산자재!J31</f>
        <v>0</v>
      </c>
      <c r="N20" s="63">
        <f t="shared" si="2"/>
        <v>0</v>
      </c>
      <c r="O20" s="41" t="str">
        <f t="shared" si="3"/>
        <v/>
      </c>
      <c r="P20" s="41">
        <f t="shared" si="4"/>
        <v>0</v>
      </c>
      <c r="Q20" s="7"/>
    </row>
    <row r="21" spans="1:31" ht="23.1" customHeight="1">
      <c r="A21" s="8" t="s">
        <v>593</v>
      </c>
      <c r="B21" s="8" t="s">
        <v>829</v>
      </c>
      <c r="C21" s="8" t="s">
        <v>217</v>
      </c>
      <c r="D21" s="7" t="s">
        <v>218</v>
      </c>
      <c r="E21" s="7" t="s">
        <v>219</v>
      </c>
      <c r="F21" s="34" t="s">
        <v>220</v>
      </c>
      <c r="G21" s="10">
        <v>4</v>
      </c>
      <c r="H21" s="41"/>
      <c r="I21" s="63">
        <f t="shared" si="0"/>
        <v>0</v>
      </c>
      <c r="J21" s="41">
        <v>4</v>
      </c>
      <c r="K21" s="41">
        <f>합산자재!I32</f>
        <v>0</v>
      </c>
      <c r="L21" s="63">
        <f t="shared" si="1"/>
        <v>0</v>
      </c>
      <c r="M21" s="41">
        <f>합산자재!J32</f>
        <v>0</v>
      </c>
      <c r="N21" s="63">
        <f t="shared" si="2"/>
        <v>0</v>
      </c>
      <c r="O21" s="41" t="str">
        <f t="shared" si="3"/>
        <v/>
      </c>
      <c r="P21" s="41">
        <f t="shared" si="4"/>
        <v>0</v>
      </c>
      <c r="Q21" s="7"/>
    </row>
    <row r="22" spans="1:31" ht="23.1" customHeight="1">
      <c r="A22" s="8" t="s">
        <v>594</v>
      </c>
      <c r="B22" s="8" t="s">
        <v>829</v>
      </c>
      <c r="C22" s="8" t="s">
        <v>221</v>
      </c>
      <c r="D22" s="7" t="s">
        <v>222</v>
      </c>
      <c r="E22" s="7" t="s">
        <v>223</v>
      </c>
      <c r="F22" s="34" t="s">
        <v>168</v>
      </c>
      <c r="G22" s="10">
        <v>4</v>
      </c>
      <c r="H22" s="41"/>
      <c r="I22" s="63">
        <f t="shared" si="0"/>
        <v>0</v>
      </c>
      <c r="J22" s="41">
        <v>4</v>
      </c>
      <c r="K22" s="41">
        <f>합산자재!I33</f>
        <v>0</v>
      </c>
      <c r="L22" s="63">
        <f t="shared" si="1"/>
        <v>0</v>
      </c>
      <c r="M22" s="41">
        <f>합산자재!J33</f>
        <v>0</v>
      </c>
      <c r="N22" s="63">
        <f t="shared" si="2"/>
        <v>0</v>
      </c>
      <c r="O22" s="41" t="str">
        <f t="shared" si="3"/>
        <v/>
      </c>
      <c r="P22" s="41">
        <f t="shared" si="4"/>
        <v>0</v>
      </c>
      <c r="Q22" s="7"/>
    </row>
    <row r="23" spans="1:31" ht="23.1" customHeight="1">
      <c r="A23" s="8" t="s">
        <v>680</v>
      </c>
      <c r="B23" s="8" t="s">
        <v>829</v>
      </c>
      <c r="C23" s="8" t="s">
        <v>266</v>
      </c>
      <c r="D23" s="7" t="s">
        <v>437</v>
      </c>
      <c r="E23" s="7" t="s">
        <v>438</v>
      </c>
      <c r="F23" s="34" t="s">
        <v>168</v>
      </c>
      <c r="G23" s="10">
        <v>1</v>
      </c>
      <c r="H23" s="41"/>
      <c r="I23" s="63">
        <f t="shared" si="0"/>
        <v>0</v>
      </c>
      <c r="J23" s="41">
        <v>1</v>
      </c>
      <c r="K23" s="41">
        <f>합산자재!I119</f>
        <v>0</v>
      </c>
      <c r="L23" s="63">
        <f t="shared" si="1"/>
        <v>0</v>
      </c>
      <c r="M23" s="41">
        <f>합산자재!J119</f>
        <v>0</v>
      </c>
      <c r="N23" s="63">
        <f t="shared" si="2"/>
        <v>0</v>
      </c>
      <c r="O23" s="41" t="str">
        <f t="shared" si="3"/>
        <v/>
      </c>
      <c r="P23" s="41">
        <f t="shared" si="4"/>
        <v>0</v>
      </c>
      <c r="Q23" s="7"/>
    </row>
    <row r="24" spans="1:31" ht="23.1" customHeight="1">
      <c r="A24" s="8" t="s">
        <v>747</v>
      </c>
      <c r="B24" s="8" t="s">
        <v>829</v>
      </c>
      <c r="C24" s="8" t="s">
        <v>748</v>
      </c>
      <c r="D24" s="7" t="s">
        <v>750</v>
      </c>
      <c r="E24" s="7" t="s">
        <v>751</v>
      </c>
      <c r="F24" s="34" t="s">
        <v>457</v>
      </c>
      <c r="G24" s="10">
        <v>12</v>
      </c>
      <c r="H24" s="41"/>
      <c r="I24" s="63">
        <f t="shared" si="0"/>
        <v>0</v>
      </c>
      <c r="J24" s="41">
        <v>12</v>
      </c>
      <c r="K24" s="41"/>
      <c r="L24" s="63">
        <f t="shared" si="1"/>
        <v>0</v>
      </c>
      <c r="M24" s="41"/>
      <c r="N24" s="63">
        <f t="shared" si="2"/>
        <v>0</v>
      </c>
      <c r="O24" s="41" t="str">
        <f t="shared" si="3"/>
        <v/>
      </c>
      <c r="P24" s="41">
        <f t="shared" si="4"/>
        <v>0</v>
      </c>
      <c r="Q24" s="7" t="s">
        <v>749</v>
      </c>
    </row>
    <row r="25" spans="1:31" ht="23.1" customHeight="1">
      <c r="A25" s="8" t="s">
        <v>835</v>
      </c>
      <c r="B25" s="8" t="s">
        <v>829</v>
      </c>
      <c r="C25" s="8" t="s">
        <v>836</v>
      </c>
      <c r="D25" s="7" t="s">
        <v>837</v>
      </c>
      <c r="E25" s="7" t="s">
        <v>838</v>
      </c>
      <c r="F25" s="34" t="s">
        <v>738</v>
      </c>
      <c r="G25" s="10">
        <v>1</v>
      </c>
      <c r="H25" s="41">
        <f>TRUNC(AB25*옵션!$B$31/100)</f>
        <v>0</v>
      </c>
      <c r="I25" s="63">
        <f t="shared" si="0"/>
        <v>0</v>
      </c>
      <c r="J25" s="41">
        <v>1</v>
      </c>
      <c r="K25" s="41"/>
      <c r="L25" s="63">
        <f t="shared" si="1"/>
        <v>0</v>
      </c>
      <c r="M25" s="41"/>
      <c r="N25" s="63">
        <f t="shared" si="2"/>
        <v>0</v>
      </c>
      <c r="O25" s="41" t="str">
        <f t="shared" si="3"/>
        <v/>
      </c>
      <c r="P25" s="41">
        <f t="shared" si="4"/>
        <v>0</v>
      </c>
      <c r="Q25" s="7"/>
      <c r="AB25" s="38">
        <f>TRUNC(SUM(AB4:AB24))</f>
        <v>0</v>
      </c>
    </row>
    <row r="26" spans="1:31" ht="23.1" customHeight="1">
      <c r="A26" s="8" t="s">
        <v>839</v>
      </c>
      <c r="B26" s="8" t="s">
        <v>829</v>
      </c>
      <c r="C26" s="8" t="s">
        <v>840</v>
      </c>
      <c r="D26" s="7" t="s">
        <v>841</v>
      </c>
      <c r="E26" s="7" t="s">
        <v>842</v>
      </c>
      <c r="F26" s="34" t="s">
        <v>738</v>
      </c>
      <c r="G26" s="10">
        <v>1</v>
      </c>
      <c r="H26" s="41">
        <f>IF(TRUNC((AD26+AC26)/$AD$3)*$AD$3-AD26 &lt;0, AC26, TRUNC((AD26+AC26)/$AD$3)*$AD$3-AD26)</f>
        <v>0</v>
      </c>
      <c r="I26" s="63">
        <f>H26</f>
        <v>0</v>
      </c>
      <c r="J26" s="41">
        <v>1</v>
      </c>
      <c r="K26" s="41"/>
      <c r="L26" s="63">
        <f t="shared" si="1"/>
        <v>0</v>
      </c>
      <c r="M26" s="41"/>
      <c r="N26" s="63">
        <f t="shared" si="2"/>
        <v>0</v>
      </c>
      <c r="O26" s="41" t="str">
        <f t="shared" si="3"/>
        <v/>
      </c>
      <c r="P26" s="41">
        <f t="shared" si="4"/>
        <v>0</v>
      </c>
      <c r="Q26" s="7"/>
      <c r="AC26" s="38">
        <f>TRUNC(TRUNC(SUM(AC4:AC25))*옵션!$B$33/100)</f>
        <v>0</v>
      </c>
      <c r="AD26" s="38">
        <f>TRUNC(SUM(I4:I25))+TRUNC(SUM(N4:N25))</f>
        <v>0</v>
      </c>
    </row>
    <row r="27" spans="1:31" ht="23.1" customHeight="1">
      <c r="A27" s="8" t="s">
        <v>725</v>
      </c>
      <c r="B27" s="8" t="s">
        <v>829</v>
      </c>
      <c r="C27" s="8" t="s">
        <v>540</v>
      </c>
      <c r="D27" s="7" t="s">
        <v>541</v>
      </c>
      <c r="E27" s="7" t="s">
        <v>542</v>
      </c>
      <c r="F27" s="34" t="s">
        <v>543</v>
      </c>
      <c r="G27" s="10">
        <v>47</v>
      </c>
      <c r="H27" s="41">
        <f>합산자재!H163</f>
        <v>0</v>
      </c>
      <c r="I27" s="63">
        <f>TRUNC(G27*H27)</f>
        <v>0</v>
      </c>
      <c r="J27" s="41" t="e">
        <f>#REF!</f>
        <v>#REF!</v>
      </c>
      <c r="K27" s="41"/>
      <c r="L27" s="63">
        <f t="shared" si="1"/>
        <v>0</v>
      </c>
      <c r="M27" s="41">
        <f>합산자재!J163</f>
        <v>0</v>
      </c>
      <c r="N27" s="63">
        <f t="shared" si="2"/>
        <v>0</v>
      </c>
      <c r="O27" s="41" t="str">
        <f t="shared" si="3"/>
        <v/>
      </c>
      <c r="P27" s="41">
        <f t="shared" si="4"/>
        <v>0</v>
      </c>
      <c r="Q27" s="7"/>
      <c r="AE27" s="38">
        <f>L27</f>
        <v>0</v>
      </c>
    </row>
    <row r="28" spans="1:31" ht="23.1" customHeight="1">
      <c r="A28" s="8" t="s">
        <v>726</v>
      </c>
      <c r="B28" s="8" t="s">
        <v>829</v>
      </c>
      <c r="C28" s="8" t="s">
        <v>544</v>
      </c>
      <c r="D28" s="7" t="s">
        <v>541</v>
      </c>
      <c r="E28" s="7" t="s">
        <v>545</v>
      </c>
      <c r="F28" s="34" t="s">
        <v>543</v>
      </c>
      <c r="G28" s="10">
        <v>1</v>
      </c>
      <c r="H28" s="41">
        <f>합산자재!H164</f>
        <v>0</v>
      </c>
      <c r="I28" s="63">
        <f>TRUNC(G28*H28)</f>
        <v>0</v>
      </c>
      <c r="J28" s="41" t="e">
        <f>#REF!</f>
        <v>#REF!</v>
      </c>
      <c r="K28" s="41"/>
      <c r="L28" s="63">
        <f t="shared" si="1"/>
        <v>0</v>
      </c>
      <c r="M28" s="41">
        <f>합산자재!J164</f>
        <v>0</v>
      </c>
      <c r="N28" s="63">
        <f t="shared" si="2"/>
        <v>0</v>
      </c>
      <c r="O28" s="41" t="str">
        <f t="shared" si="3"/>
        <v/>
      </c>
      <c r="P28" s="41">
        <f t="shared" si="4"/>
        <v>0</v>
      </c>
      <c r="Q28" s="7"/>
      <c r="AE28" s="38">
        <f>L28</f>
        <v>0</v>
      </c>
    </row>
    <row r="29" spans="1:31" ht="23.1" customHeight="1">
      <c r="A29" s="8" t="s">
        <v>823</v>
      </c>
      <c r="B29" s="8" t="s">
        <v>829</v>
      </c>
      <c r="C29" s="8" t="s">
        <v>824</v>
      </c>
      <c r="D29" s="7" t="s">
        <v>825</v>
      </c>
      <c r="E29" s="7" t="s">
        <v>826</v>
      </c>
      <c r="F29" s="34" t="s">
        <v>738</v>
      </c>
      <c r="G29" s="10">
        <v>1</v>
      </c>
      <c r="H29" s="41">
        <f>IF(TRUNC((AD30+AC30)/$AE$3)*$AE$3-AD30 &lt;0, AC30, TRUNC((AD30+AC30)/$AE$3)*$AE$3-AD30)</f>
        <v>0</v>
      </c>
      <c r="I29" s="63">
        <f>H29</f>
        <v>0</v>
      </c>
      <c r="J29" s="41">
        <v>1</v>
      </c>
      <c r="K29" s="41"/>
      <c r="L29" s="63">
        <f t="shared" si="1"/>
        <v>0</v>
      </c>
      <c r="M29" s="41"/>
      <c r="N29" s="63">
        <f t="shared" si="2"/>
        <v>0</v>
      </c>
      <c r="O29" s="41" t="str">
        <f t="shared" si="3"/>
        <v/>
      </c>
      <c r="P29" s="41">
        <f t="shared" si="4"/>
        <v>0</v>
      </c>
      <c r="Q29" s="7"/>
    </row>
    <row r="30" spans="1:31" ht="23.1" customHeight="1">
      <c r="D30" s="7"/>
      <c r="E30" s="7"/>
      <c r="F30" s="34"/>
      <c r="G30" s="10"/>
      <c r="H30" s="41"/>
      <c r="I30" s="63"/>
      <c r="J30" s="41"/>
      <c r="K30" s="41"/>
      <c r="L30" s="63"/>
      <c r="M30" s="41"/>
      <c r="N30" s="63"/>
      <c r="O30" s="41"/>
      <c r="P30" s="41"/>
      <c r="Q30" s="7"/>
      <c r="AC30" s="38">
        <f>TRUNC(AE30*옵션!$B$36/100)</f>
        <v>0</v>
      </c>
      <c r="AD30" s="38">
        <f>TRUNC(SUM(L4:L28))</f>
        <v>0</v>
      </c>
      <c r="AE30" s="38">
        <f>TRUNC(SUM(AE4:AE29))</f>
        <v>0</v>
      </c>
    </row>
    <row r="31" spans="1:31" ht="23.1" customHeight="1">
      <c r="D31" s="7"/>
      <c r="E31" s="7"/>
      <c r="F31" s="34"/>
      <c r="G31" s="10"/>
      <c r="H31" s="41"/>
      <c r="I31" s="63"/>
      <c r="J31" s="41"/>
      <c r="K31" s="41"/>
      <c r="L31" s="63"/>
      <c r="M31" s="41"/>
      <c r="N31" s="63"/>
      <c r="O31" s="41"/>
      <c r="P31" s="41"/>
      <c r="Q31" s="7"/>
    </row>
    <row r="32" spans="1:31" ht="23.1" customHeight="1">
      <c r="D32" s="7"/>
      <c r="E32" s="7"/>
      <c r="F32" s="34"/>
      <c r="G32" s="10"/>
      <c r="H32" s="41"/>
      <c r="I32" s="63"/>
      <c r="J32" s="41"/>
      <c r="K32" s="41"/>
      <c r="L32" s="63"/>
      <c r="M32" s="41"/>
      <c r="N32" s="63"/>
      <c r="O32" s="41"/>
      <c r="P32" s="41"/>
      <c r="Q32" s="7"/>
    </row>
    <row r="33" spans="4:17" ht="23.1" customHeight="1">
      <c r="D33" s="7"/>
      <c r="E33" s="7"/>
      <c r="F33" s="34"/>
      <c r="G33" s="10"/>
      <c r="H33" s="41"/>
      <c r="I33" s="63"/>
      <c r="J33" s="41"/>
      <c r="K33" s="41"/>
      <c r="L33" s="63"/>
      <c r="M33" s="41"/>
      <c r="N33" s="63"/>
      <c r="O33" s="41"/>
      <c r="P33" s="41"/>
      <c r="Q33" s="7"/>
    </row>
    <row r="34" spans="4:17" ht="23.1" customHeight="1">
      <c r="D34" s="7"/>
      <c r="E34" s="7"/>
      <c r="F34" s="34"/>
      <c r="G34" s="10"/>
      <c r="H34" s="41"/>
      <c r="I34" s="63"/>
      <c r="J34" s="41"/>
      <c r="K34" s="41"/>
      <c r="L34" s="63"/>
      <c r="M34" s="41"/>
      <c r="N34" s="63"/>
      <c r="O34" s="41"/>
      <c r="P34" s="41"/>
      <c r="Q34" s="7"/>
    </row>
    <row r="35" spans="4:17" ht="23.1" customHeight="1">
      <c r="D35" s="7"/>
      <c r="E35" s="7"/>
      <c r="F35" s="34"/>
      <c r="G35" s="10"/>
      <c r="H35" s="41"/>
      <c r="I35" s="63"/>
      <c r="J35" s="41"/>
      <c r="K35" s="41"/>
      <c r="L35" s="63"/>
      <c r="M35" s="41"/>
      <c r="N35" s="63"/>
      <c r="O35" s="41"/>
      <c r="P35" s="41"/>
      <c r="Q35" s="7"/>
    </row>
    <row r="36" spans="4:17" ht="23.1" customHeight="1">
      <c r="D36" s="7"/>
      <c r="E36" s="7"/>
      <c r="F36" s="34"/>
      <c r="G36" s="10"/>
      <c r="H36" s="41"/>
      <c r="I36" s="63"/>
      <c r="J36" s="41"/>
      <c r="K36" s="41"/>
      <c r="L36" s="63"/>
      <c r="M36" s="41"/>
      <c r="N36" s="63"/>
      <c r="O36" s="41"/>
      <c r="P36" s="41"/>
      <c r="Q36" s="7"/>
    </row>
    <row r="37" spans="4:17" ht="23.1" customHeight="1">
      <c r="D37" s="7"/>
      <c r="E37" s="7"/>
      <c r="F37" s="34"/>
      <c r="G37" s="10"/>
      <c r="H37" s="41"/>
      <c r="I37" s="63"/>
      <c r="J37" s="41"/>
      <c r="K37" s="41"/>
      <c r="L37" s="63"/>
      <c r="M37" s="41"/>
      <c r="N37" s="63"/>
      <c r="O37" s="41"/>
      <c r="P37" s="41"/>
      <c r="Q37" s="7"/>
    </row>
    <row r="38" spans="4:17" ht="23.1" customHeight="1">
      <c r="D38" s="7"/>
      <c r="E38" s="7"/>
      <c r="F38" s="34"/>
      <c r="G38" s="10"/>
      <c r="H38" s="41"/>
      <c r="I38" s="63"/>
      <c r="J38" s="41"/>
      <c r="K38" s="41"/>
      <c r="L38" s="63"/>
      <c r="M38" s="41"/>
      <c r="N38" s="63"/>
      <c r="O38" s="41"/>
      <c r="P38" s="41"/>
      <c r="Q38" s="7"/>
    </row>
    <row r="39" spans="4:17" ht="23.1" customHeight="1">
      <c r="D39" s="7"/>
      <c r="E39" s="7"/>
      <c r="F39" s="34"/>
      <c r="G39" s="10"/>
      <c r="H39" s="41"/>
      <c r="I39" s="63"/>
      <c r="J39" s="41"/>
      <c r="K39" s="41"/>
      <c r="L39" s="63"/>
      <c r="M39" s="41"/>
      <c r="N39" s="63"/>
      <c r="O39" s="41"/>
      <c r="P39" s="41"/>
      <c r="Q39" s="7"/>
    </row>
    <row r="40" spans="4:17" ht="23.1" customHeight="1">
      <c r="D40" s="7"/>
      <c r="E40" s="7"/>
      <c r="F40" s="34"/>
      <c r="G40" s="10"/>
      <c r="H40" s="41"/>
      <c r="I40" s="63"/>
      <c r="J40" s="41"/>
      <c r="K40" s="41"/>
      <c r="L40" s="63"/>
      <c r="M40" s="41"/>
      <c r="N40" s="63"/>
      <c r="O40" s="41"/>
      <c r="P40" s="41"/>
      <c r="Q40" s="7"/>
    </row>
    <row r="41" spans="4:17" ht="23.1" customHeight="1">
      <c r="D41" s="7"/>
      <c r="E41" s="7"/>
      <c r="F41" s="34"/>
      <c r="G41" s="10"/>
      <c r="H41" s="41"/>
      <c r="I41" s="63"/>
      <c r="J41" s="41"/>
      <c r="K41" s="41"/>
      <c r="L41" s="63"/>
      <c r="M41" s="41"/>
      <c r="N41" s="63"/>
      <c r="O41" s="41"/>
      <c r="P41" s="41"/>
      <c r="Q41" s="7"/>
    </row>
    <row r="42" spans="4:17" ht="23.1" customHeight="1">
      <c r="D42" s="7"/>
      <c r="E42" s="7"/>
      <c r="F42" s="34"/>
      <c r="G42" s="10"/>
      <c r="H42" s="41"/>
      <c r="I42" s="63"/>
      <c r="J42" s="41"/>
      <c r="K42" s="41"/>
      <c r="L42" s="63"/>
      <c r="M42" s="41"/>
      <c r="N42" s="63"/>
      <c r="O42" s="41"/>
      <c r="P42" s="41"/>
      <c r="Q42" s="7"/>
    </row>
    <row r="43" spans="4:17" ht="23.1" customHeight="1">
      <c r="D43" s="7"/>
      <c r="E43" s="7"/>
      <c r="F43" s="34"/>
      <c r="G43" s="10"/>
      <c r="H43" s="41"/>
      <c r="I43" s="63"/>
      <c r="J43" s="41"/>
      <c r="K43" s="41"/>
      <c r="L43" s="63"/>
      <c r="M43" s="41"/>
      <c r="N43" s="63"/>
      <c r="O43" s="41"/>
      <c r="P43" s="41"/>
      <c r="Q43" s="7"/>
    </row>
    <row r="44" spans="4:17" ht="23.1" customHeight="1">
      <c r="D44" s="7"/>
      <c r="E44" s="7"/>
      <c r="F44" s="34"/>
      <c r="G44" s="10"/>
      <c r="H44" s="41"/>
      <c r="I44" s="63"/>
      <c r="J44" s="41"/>
      <c r="K44" s="41"/>
      <c r="L44" s="63"/>
      <c r="M44" s="41"/>
      <c r="N44" s="63"/>
      <c r="O44" s="41"/>
      <c r="P44" s="41"/>
      <c r="Q44" s="7"/>
    </row>
    <row r="45" spans="4:17" ht="23.1" customHeight="1">
      <c r="D45" s="7"/>
      <c r="E45" s="7"/>
      <c r="F45" s="34"/>
      <c r="G45" s="10"/>
      <c r="H45" s="41"/>
      <c r="I45" s="63"/>
      <c r="J45" s="41"/>
      <c r="K45" s="41"/>
      <c r="L45" s="63"/>
      <c r="M45" s="41"/>
      <c r="N45" s="63"/>
      <c r="O45" s="41"/>
      <c r="P45" s="41"/>
      <c r="Q45" s="7"/>
    </row>
    <row r="46" spans="4:17" ht="23.1" customHeight="1">
      <c r="D46" s="7"/>
      <c r="E46" s="7"/>
      <c r="F46" s="34"/>
      <c r="G46" s="10"/>
      <c r="H46" s="41"/>
      <c r="I46" s="63"/>
      <c r="J46" s="41"/>
      <c r="K46" s="41"/>
      <c r="L46" s="63"/>
      <c r="M46" s="41"/>
      <c r="N46" s="63"/>
      <c r="O46" s="41"/>
      <c r="P46" s="41"/>
      <c r="Q46" s="7"/>
    </row>
    <row r="47" spans="4:17" ht="23.1" customHeight="1">
      <c r="D47" s="7"/>
      <c r="E47" s="7"/>
      <c r="F47" s="34"/>
      <c r="G47" s="10"/>
      <c r="H47" s="41"/>
      <c r="I47" s="63"/>
      <c r="J47" s="41"/>
      <c r="K47" s="41"/>
      <c r="L47" s="63"/>
      <c r="M47" s="41"/>
      <c r="N47" s="63"/>
      <c r="O47" s="41"/>
      <c r="P47" s="41"/>
      <c r="Q47" s="7"/>
    </row>
    <row r="48" spans="4:17" ht="23.1" customHeight="1">
      <c r="D48" s="7"/>
      <c r="E48" s="7"/>
      <c r="F48" s="34"/>
      <c r="G48" s="10"/>
      <c r="H48" s="41"/>
      <c r="I48" s="63"/>
      <c r="J48" s="41"/>
      <c r="K48" s="41"/>
      <c r="L48" s="63"/>
      <c r="M48" s="41"/>
      <c r="N48" s="63"/>
      <c r="O48" s="41"/>
      <c r="P48" s="41"/>
      <c r="Q48" s="7"/>
    </row>
    <row r="49" spans="1:29" ht="23.1" customHeight="1">
      <c r="D49" s="7"/>
      <c r="E49" s="7"/>
      <c r="F49" s="34"/>
      <c r="G49" s="10"/>
      <c r="H49" s="41"/>
      <c r="I49" s="63"/>
      <c r="J49" s="41"/>
      <c r="K49" s="41"/>
      <c r="L49" s="63"/>
      <c r="M49" s="41"/>
      <c r="N49" s="63"/>
      <c r="O49" s="41"/>
      <c r="P49" s="41"/>
      <c r="Q49" s="7"/>
    </row>
    <row r="50" spans="1:29" ht="23.1" customHeight="1">
      <c r="D50" s="7"/>
      <c r="E50" s="7"/>
      <c r="F50" s="34"/>
      <c r="G50" s="10"/>
      <c r="H50" s="41"/>
      <c r="I50" s="63"/>
      <c r="J50" s="41"/>
      <c r="K50" s="41"/>
      <c r="L50" s="63"/>
      <c r="M50" s="41"/>
      <c r="N50" s="63"/>
      <c r="O50" s="41"/>
      <c r="P50" s="41"/>
      <c r="Q50" s="7"/>
    </row>
    <row r="51" spans="1:29" ht="23.1" customHeight="1">
      <c r="D51" s="7"/>
      <c r="E51" s="7"/>
      <c r="F51" s="34"/>
      <c r="G51" s="10"/>
      <c r="H51" s="41"/>
      <c r="I51" s="63"/>
      <c r="J51" s="41"/>
      <c r="K51" s="41"/>
      <c r="L51" s="63"/>
      <c r="M51" s="41"/>
      <c r="N51" s="63"/>
      <c r="O51" s="41"/>
      <c r="P51" s="41"/>
      <c r="Q51" s="7"/>
    </row>
    <row r="52" spans="1:29" ht="23.1" customHeight="1">
      <c r="D52" s="7"/>
      <c r="E52" s="7"/>
      <c r="F52" s="34"/>
      <c r="G52" s="10"/>
      <c r="H52" s="41"/>
      <c r="I52" s="63"/>
      <c r="J52" s="41"/>
      <c r="K52" s="41"/>
      <c r="L52" s="63"/>
      <c r="M52" s="41"/>
      <c r="N52" s="63"/>
      <c r="O52" s="41"/>
      <c r="P52" s="41"/>
      <c r="Q52" s="7"/>
    </row>
    <row r="53" spans="1:29" ht="23.1" customHeight="1">
      <c r="D53" s="7"/>
      <c r="E53" s="7"/>
      <c r="F53" s="34"/>
      <c r="G53" s="10"/>
      <c r="H53" s="41"/>
      <c r="I53" s="63"/>
      <c r="J53" s="41"/>
      <c r="K53" s="41"/>
      <c r="L53" s="63"/>
      <c r="M53" s="41"/>
      <c r="N53" s="63"/>
      <c r="O53" s="41"/>
      <c r="P53" s="41"/>
      <c r="Q53" s="7"/>
    </row>
    <row r="54" spans="1:29" ht="23.1" customHeight="1">
      <c r="D54" s="7"/>
      <c r="E54" s="7"/>
      <c r="F54" s="34"/>
      <c r="G54" s="10"/>
      <c r="H54" s="41"/>
      <c r="I54" s="63"/>
      <c r="J54" s="41"/>
      <c r="K54" s="41"/>
      <c r="L54" s="63"/>
      <c r="M54" s="41"/>
      <c r="N54" s="63"/>
      <c r="O54" s="41"/>
      <c r="P54" s="41"/>
      <c r="Q54" s="7"/>
    </row>
    <row r="55" spans="1:29" ht="23.1" customHeight="1">
      <c r="B55" s="8" t="s">
        <v>827</v>
      </c>
      <c r="D55" s="7" t="s">
        <v>828</v>
      </c>
      <c r="E55" s="7"/>
      <c r="F55" s="34"/>
      <c r="G55" s="10"/>
      <c r="H55" s="41"/>
      <c r="I55" s="63">
        <f>TRUNC(SUM(I4:I54))</f>
        <v>0</v>
      </c>
      <c r="J55" s="41"/>
      <c r="K55" s="41"/>
      <c r="L55" s="63">
        <f>TRUNC(SUM(L4:L54))</f>
        <v>0</v>
      </c>
      <c r="M55" s="41"/>
      <c r="N55" s="63">
        <f>TRUNC(SUM(N4:N54))</f>
        <v>0</v>
      </c>
      <c r="O55" s="41" t="str">
        <f>IF((H55+K55+M55)=0, "", (H55+K55+M55))</f>
        <v/>
      </c>
      <c r="P55" s="41">
        <f>TRUNC(SUM(P4:P54))</f>
        <v>0</v>
      </c>
      <c r="Q55" s="7"/>
    </row>
    <row r="56" spans="1:29" ht="23.1" customHeight="1">
      <c r="B56" s="8" t="s">
        <v>741</v>
      </c>
      <c r="D56" s="132" t="s">
        <v>833</v>
      </c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4"/>
    </row>
    <row r="57" spans="1:29" ht="23.1" customHeight="1">
      <c r="A57" s="8" t="s">
        <v>568</v>
      </c>
      <c r="B57" s="8" t="s">
        <v>830</v>
      </c>
      <c r="C57" s="8" t="s">
        <v>153</v>
      </c>
      <c r="D57" s="7" t="s">
        <v>146</v>
      </c>
      <c r="E57" s="7" t="s">
        <v>154</v>
      </c>
      <c r="F57" s="34" t="s">
        <v>148</v>
      </c>
      <c r="G57" s="10">
        <v>8</v>
      </c>
      <c r="H57" s="41"/>
      <c r="I57" s="63">
        <f t="shared" ref="I57:I69" si="6">TRUNC(G57*H57)</f>
        <v>0</v>
      </c>
      <c r="J57" s="41">
        <v>7</v>
      </c>
      <c r="K57" s="41">
        <f>합산자재!I7</f>
        <v>0</v>
      </c>
      <c r="L57" s="63">
        <f t="shared" ref="L57:L73" si="7">TRUNC(G57*K57)</f>
        <v>0</v>
      </c>
      <c r="M57" s="41">
        <f>합산자재!J7</f>
        <v>0</v>
      </c>
      <c r="N57" s="63">
        <f t="shared" ref="N57:N73" si="8">TRUNC(G57*M57)</f>
        <v>0</v>
      </c>
      <c r="O57" s="41" t="str">
        <f t="shared" ref="O57:O73" si="9">IF((H57+K57+M57)=0, "", (H57+K57+M57))</f>
        <v/>
      </c>
      <c r="P57" s="41">
        <f t="shared" ref="P57:P73" si="10">SUM(I57,L57,N57)</f>
        <v>0</v>
      </c>
      <c r="Q57" s="7"/>
      <c r="AB57" s="38">
        <f>I57</f>
        <v>0</v>
      </c>
      <c r="AC57" s="38">
        <f>G57*H57</f>
        <v>0</v>
      </c>
    </row>
    <row r="58" spans="1:29" ht="23.1" customHeight="1">
      <c r="A58" s="8" t="s">
        <v>569</v>
      </c>
      <c r="B58" s="8" t="s">
        <v>830</v>
      </c>
      <c r="C58" s="8" t="s">
        <v>155</v>
      </c>
      <c r="D58" s="7" t="s">
        <v>146</v>
      </c>
      <c r="E58" s="7" t="s">
        <v>156</v>
      </c>
      <c r="F58" s="34" t="s">
        <v>148</v>
      </c>
      <c r="G58" s="10">
        <v>7</v>
      </c>
      <c r="H58" s="41"/>
      <c r="I58" s="63">
        <f t="shared" si="6"/>
        <v>0</v>
      </c>
      <c r="J58" s="41">
        <v>6</v>
      </c>
      <c r="K58" s="41">
        <f>합산자재!I8</f>
        <v>0</v>
      </c>
      <c r="L58" s="63">
        <f t="shared" si="7"/>
        <v>0</v>
      </c>
      <c r="M58" s="41">
        <f>합산자재!J8</f>
        <v>0</v>
      </c>
      <c r="N58" s="63">
        <f t="shared" si="8"/>
        <v>0</v>
      </c>
      <c r="O58" s="41" t="str">
        <f t="shared" si="9"/>
        <v/>
      </c>
      <c r="P58" s="41">
        <f t="shared" si="10"/>
        <v>0</v>
      </c>
      <c r="Q58" s="7"/>
      <c r="AB58" s="38">
        <f>I58</f>
        <v>0</v>
      </c>
      <c r="AC58" s="38">
        <f>G58*H58</f>
        <v>0</v>
      </c>
    </row>
    <row r="59" spans="1:29" ht="23.1" customHeight="1">
      <c r="A59" s="8" t="s">
        <v>570</v>
      </c>
      <c r="B59" s="8" t="s">
        <v>830</v>
      </c>
      <c r="C59" s="8" t="s">
        <v>157</v>
      </c>
      <c r="D59" s="7" t="s">
        <v>146</v>
      </c>
      <c r="E59" s="7" t="s">
        <v>158</v>
      </c>
      <c r="F59" s="34" t="s">
        <v>148</v>
      </c>
      <c r="G59" s="10">
        <v>45</v>
      </c>
      <c r="H59" s="41"/>
      <c r="I59" s="63">
        <f t="shared" si="6"/>
        <v>0</v>
      </c>
      <c r="J59" s="41">
        <v>41</v>
      </c>
      <c r="K59" s="41">
        <f>합산자재!I9</f>
        <v>0</v>
      </c>
      <c r="L59" s="63">
        <f t="shared" si="7"/>
        <v>0</v>
      </c>
      <c r="M59" s="41">
        <f>합산자재!J9</f>
        <v>0</v>
      </c>
      <c r="N59" s="63">
        <f t="shared" si="8"/>
        <v>0</v>
      </c>
      <c r="O59" s="41" t="str">
        <f t="shared" si="9"/>
        <v/>
      </c>
      <c r="P59" s="41">
        <f t="shared" si="10"/>
        <v>0</v>
      </c>
      <c r="Q59" s="7"/>
      <c r="AB59" s="38">
        <f>I59</f>
        <v>0</v>
      </c>
      <c r="AC59" s="38">
        <f>G59*H59</f>
        <v>0</v>
      </c>
    </row>
    <row r="60" spans="1:29" ht="23.1" customHeight="1">
      <c r="A60" s="8" t="s">
        <v>581</v>
      </c>
      <c r="B60" s="8" t="s">
        <v>830</v>
      </c>
      <c r="C60" s="8" t="s">
        <v>186</v>
      </c>
      <c r="D60" s="7" t="s">
        <v>184</v>
      </c>
      <c r="E60" s="7" t="s">
        <v>187</v>
      </c>
      <c r="F60" s="34" t="s">
        <v>168</v>
      </c>
      <c r="G60" s="10">
        <v>2</v>
      </c>
      <c r="H60" s="41"/>
      <c r="I60" s="63">
        <f t="shared" si="6"/>
        <v>0</v>
      </c>
      <c r="J60" s="41">
        <v>2</v>
      </c>
      <c r="K60" s="41">
        <f>합산자재!I20</f>
        <v>0</v>
      </c>
      <c r="L60" s="63">
        <f t="shared" si="7"/>
        <v>0</v>
      </c>
      <c r="M60" s="41">
        <f>합산자재!J20</f>
        <v>0</v>
      </c>
      <c r="N60" s="63">
        <f t="shared" si="8"/>
        <v>0</v>
      </c>
      <c r="O60" s="41" t="str">
        <f t="shared" si="9"/>
        <v/>
      </c>
      <c r="P60" s="41">
        <f t="shared" si="10"/>
        <v>0</v>
      </c>
      <c r="Q60" s="7"/>
    </row>
    <row r="61" spans="1:29" ht="23.1" customHeight="1">
      <c r="A61" s="8" t="s">
        <v>585</v>
      </c>
      <c r="B61" s="8" t="s">
        <v>830</v>
      </c>
      <c r="C61" s="8" t="s">
        <v>197</v>
      </c>
      <c r="D61" s="7" t="s">
        <v>198</v>
      </c>
      <c r="E61" s="7" t="s">
        <v>199</v>
      </c>
      <c r="F61" s="34" t="s">
        <v>148</v>
      </c>
      <c r="G61" s="10">
        <v>9</v>
      </c>
      <c r="H61" s="41"/>
      <c r="I61" s="63">
        <f t="shared" si="6"/>
        <v>0</v>
      </c>
      <c r="J61" s="41">
        <v>8</v>
      </c>
      <c r="K61" s="41">
        <f>합산자재!I24</f>
        <v>0</v>
      </c>
      <c r="L61" s="63">
        <f t="shared" si="7"/>
        <v>0</v>
      </c>
      <c r="M61" s="41">
        <f>합산자재!J24</f>
        <v>0</v>
      </c>
      <c r="N61" s="63">
        <f t="shared" si="8"/>
        <v>0</v>
      </c>
      <c r="O61" s="41" t="str">
        <f t="shared" si="9"/>
        <v/>
      </c>
      <c r="P61" s="41">
        <f t="shared" si="10"/>
        <v>0</v>
      </c>
      <c r="Q61" s="7"/>
      <c r="AC61" s="38">
        <f t="shared" ref="AC61:AC66" si="11">G61*H61</f>
        <v>0</v>
      </c>
    </row>
    <row r="62" spans="1:29" ht="23.1" customHeight="1">
      <c r="A62" s="8" t="s">
        <v>586</v>
      </c>
      <c r="B62" s="8" t="s">
        <v>830</v>
      </c>
      <c r="C62" s="8" t="s">
        <v>200</v>
      </c>
      <c r="D62" s="7" t="s">
        <v>198</v>
      </c>
      <c r="E62" s="7" t="s">
        <v>201</v>
      </c>
      <c r="F62" s="34" t="s">
        <v>148</v>
      </c>
      <c r="G62" s="10">
        <v>8</v>
      </c>
      <c r="H62" s="41"/>
      <c r="I62" s="63">
        <f t="shared" si="6"/>
        <v>0</v>
      </c>
      <c r="J62" s="41">
        <v>7</v>
      </c>
      <c r="K62" s="41">
        <f>합산자재!I25</f>
        <v>0</v>
      </c>
      <c r="L62" s="63">
        <f t="shared" si="7"/>
        <v>0</v>
      </c>
      <c r="M62" s="41">
        <f>합산자재!J25</f>
        <v>0</v>
      </c>
      <c r="N62" s="63">
        <f t="shared" si="8"/>
        <v>0</v>
      </c>
      <c r="O62" s="41" t="str">
        <f t="shared" si="9"/>
        <v/>
      </c>
      <c r="P62" s="41">
        <f t="shared" si="10"/>
        <v>0</v>
      </c>
      <c r="Q62" s="7"/>
      <c r="AC62" s="38">
        <f t="shared" si="11"/>
        <v>0</v>
      </c>
    </row>
    <row r="63" spans="1:29" ht="23.1" customHeight="1">
      <c r="A63" s="8" t="s">
        <v>587</v>
      </c>
      <c r="B63" s="8" t="s">
        <v>830</v>
      </c>
      <c r="C63" s="8" t="s">
        <v>202</v>
      </c>
      <c r="D63" s="7" t="s">
        <v>198</v>
      </c>
      <c r="E63" s="7" t="s">
        <v>203</v>
      </c>
      <c r="F63" s="34" t="s">
        <v>148</v>
      </c>
      <c r="G63" s="10">
        <v>46</v>
      </c>
      <c r="H63" s="41"/>
      <c r="I63" s="63">
        <f t="shared" si="6"/>
        <v>0</v>
      </c>
      <c r="J63" s="41">
        <v>42</v>
      </c>
      <c r="K63" s="41">
        <f>합산자재!I26</f>
        <v>0</v>
      </c>
      <c r="L63" s="63">
        <f t="shared" si="7"/>
        <v>0</v>
      </c>
      <c r="M63" s="41">
        <f>합산자재!J26</f>
        <v>0</v>
      </c>
      <c r="N63" s="63">
        <f t="shared" si="8"/>
        <v>0</v>
      </c>
      <c r="O63" s="41" t="str">
        <f t="shared" si="9"/>
        <v/>
      </c>
      <c r="P63" s="41">
        <f t="shared" si="10"/>
        <v>0</v>
      </c>
      <c r="Q63" s="7"/>
      <c r="AC63" s="38">
        <f t="shared" si="11"/>
        <v>0</v>
      </c>
    </row>
    <row r="64" spans="1:29" ht="23.1" customHeight="1">
      <c r="A64" s="8" t="s">
        <v>588</v>
      </c>
      <c r="B64" s="8" t="s">
        <v>830</v>
      </c>
      <c r="C64" s="8" t="s">
        <v>204</v>
      </c>
      <c r="D64" s="7" t="s">
        <v>205</v>
      </c>
      <c r="E64" s="7" t="s">
        <v>206</v>
      </c>
      <c r="F64" s="34" t="s">
        <v>148</v>
      </c>
      <c r="G64" s="10">
        <v>8</v>
      </c>
      <c r="H64" s="41"/>
      <c r="I64" s="63">
        <f t="shared" si="6"/>
        <v>0</v>
      </c>
      <c r="J64" s="41">
        <v>8</v>
      </c>
      <c r="K64" s="41">
        <f>합산자재!I27</f>
        <v>0</v>
      </c>
      <c r="L64" s="63">
        <f t="shared" si="7"/>
        <v>0</v>
      </c>
      <c r="M64" s="41">
        <f>합산자재!J27</f>
        <v>0</v>
      </c>
      <c r="N64" s="63">
        <f t="shared" si="8"/>
        <v>0</v>
      </c>
      <c r="O64" s="41" t="str">
        <f t="shared" si="9"/>
        <v/>
      </c>
      <c r="P64" s="41">
        <f t="shared" si="10"/>
        <v>0</v>
      </c>
      <c r="Q64" s="7"/>
      <c r="AC64" s="38">
        <f t="shared" si="11"/>
        <v>0</v>
      </c>
    </row>
    <row r="65" spans="1:31" ht="23.1" customHeight="1">
      <c r="A65" s="8" t="s">
        <v>589</v>
      </c>
      <c r="B65" s="8" t="s">
        <v>830</v>
      </c>
      <c r="C65" s="8" t="s">
        <v>207</v>
      </c>
      <c r="D65" s="7" t="s">
        <v>205</v>
      </c>
      <c r="E65" s="7" t="s">
        <v>208</v>
      </c>
      <c r="F65" s="34" t="s">
        <v>148</v>
      </c>
      <c r="G65" s="10">
        <v>7</v>
      </c>
      <c r="H65" s="41"/>
      <c r="I65" s="63">
        <f t="shared" si="6"/>
        <v>0</v>
      </c>
      <c r="J65" s="41">
        <v>7</v>
      </c>
      <c r="K65" s="41">
        <f>합산자재!I28</f>
        <v>0</v>
      </c>
      <c r="L65" s="63">
        <f t="shared" si="7"/>
        <v>0</v>
      </c>
      <c r="M65" s="41">
        <f>합산자재!J28</f>
        <v>0</v>
      </c>
      <c r="N65" s="63">
        <f t="shared" si="8"/>
        <v>0</v>
      </c>
      <c r="O65" s="41" t="str">
        <f t="shared" si="9"/>
        <v/>
      </c>
      <c r="P65" s="41">
        <f t="shared" si="10"/>
        <v>0</v>
      </c>
      <c r="Q65" s="7"/>
      <c r="AC65" s="38">
        <f t="shared" si="11"/>
        <v>0</v>
      </c>
    </row>
    <row r="66" spans="1:31" ht="23.1" customHeight="1">
      <c r="A66" s="8" t="s">
        <v>590</v>
      </c>
      <c r="B66" s="8" t="s">
        <v>830</v>
      </c>
      <c r="C66" s="8" t="s">
        <v>209</v>
      </c>
      <c r="D66" s="7" t="s">
        <v>205</v>
      </c>
      <c r="E66" s="7" t="s">
        <v>210</v>
      </c>
      <c r="F66" s="34" t="s">
        <v>148</v>
      </c>
      <c r="G66" s="10">
        <v>44</v>
      </c>
      <c r="H66" s="41"/>
      <c r="I66" s="63">
        <f t="shared" si="6"/>
        <v>0</v>
      </c>
      <c r="J66" s="41">
        <v>42</v>
      </c>
      <c r="K66" s="41">
        <f>합산자재!I29</f>
        <v>0</v>
      </c>
      <c r="L66" s="63">
        <f t="shared" si="7"/>
        <v>0</v>
      </c>
      <c r="M66" s="41">
        <f>합산자재!J29</f>
        <v>0</v>
      </c>
      <c r="N66" s="63">
        <f t="shared" si="8"/>
        <v>0</v>
      </c>
      <c r="O66" s="41" t="str">
        <f t="shared" si="9"/>
        <v/>
      </c>
      <c r="P66" s="41">
        <f t="shared" si="10"/>
        <v>0</v>
      </c>
      <c r="Q66" s="7"/>
      <c r="AC66" s="38">
        <f t="shared" si="11"/>
        <v>0</v>
      </c>
    </row>
    <row r="67" spans="1:31" ht="23.1" customHeight="1">
      <c r="A67" s="8" t="s">
        <v>742</v>
      </c>
      <c r="B67" s="8" t="s">
        <v>830</v>
      </c>
      <c r="C67" s="8" t="s">
        <v>743</v>
      </c>
      <c r="D67" s="7" t="s">
        <v>745</v>
      </c>
      <c r="E67" s="7" t="s">
        <v>746</v>
      </c>
      <c r="F67" s="34" t="s">
        <v>227</v>
      </c>
      <c r="G67" s="10">
        <v>1</v>
      </c>
      <c r="H67" s="41"/>
      <c r="I67" s="63">
        <f t="shared" si="6"/>
        <v>0</v>
      </c>
      <c r="J67" s="41">
        <v>1</v>
      </c>
      <c r="K67" s="41"/>
      <c r="L67" s="63">
        <f t="shared" si="7"/>
        <v>0</v>
      </c>
      <c r="M67" s="41"/>
      <c r="N67" s="63">
        <f t="shared" si="8"/>
        <v>0</v>
      </c>
      <c r="O67" s="41" t="str">
        <f t="shared" si="9"/>
        <v/>
      </c>
      <c r="P67" s="41">
        <f t="shared" si="10"/>
        <v>0</v>
      </c>
      <c r="Q67" s="7" t="s">
        <v>744</v>
      </c>
    </row>
    <row r="68" spans="1:31" ht="23.1" customHeight="1">
      <c r="A68" s="8" t="s">
        <v>747</v>
      </c>
      <c r="B68" s="8" t="s">
        <v>830</v>
      </c>
      <c r="C68" s="8" t="s">
        <v>748</v>
      </c>
      <c r="D68" s="7" t="s">
        <v>750</v>
      </c>
      <c r="E68" s="7" t="s">
        <v>751</v>
      </c>
      <c r="F68" s="34" t="s">
        <v>457</v>
      </c>
      <c r="G68" s="10">
        <v>12</v>
      </c>
      <c r="H68" s="41"/>
      <c r="I68" s="63">
        <f t="shared" si="6"/>
        <v>0</v>
      </c>
      <c r="J68" s="41">
        <v>12</v>
      </c>
      <c r="K68" s="41"/>
      <c r="L68" s="63">
        <f t="shared" si="7"/>
        <v>0</v>
      </c>
      <c r="M68" s="41"/>
      <c r="N68" s="63">
        <f t="shared" si="8"/>
        <v>0</v>
      </c>
      <c r="O68" s="41" t="str">
        <f t="shared" si="9"/>
        <v/>
      </c>
      <c r="P68" s="41">
        <f t="shared" si="10"/>
        <v>0</v>
      </c>
      <c r="Q68" s="7" t="s">
        <v>749</v>
      </c>
    </row>
    <row r="69" spans="1:31" ht="23.1" customHeight="1">
      <c r="A69" s="8" t="s">
        <v>835</v>
      </c>
      <c r="B69" s="8" t="s">
        <v>830</v>
      </c>
      <c r="C69" s="8" t="s">
        <v>836</v>
      </c>
      <c r="D69" s="7" t="s">
        <v>837</v>
      </c>
      <c r="E69" s="7" t="s">
        <v>838</v>
      </c>
      <c r="F69" s="34" t="s">
        <v>738</v>
      </c>
      <c r="G69" s="10">
        <v>1</v>
      </c>
      <c r="H69" s="41">
        <f>TRUNC(AB69*옵션!$B$31/100)</f>
        <v>0</v>
      </c>
      <c r="I69" s="63">
        <f t="shared" si="6"/>
        <v>0</v>
      </c>
      <c r="J69" s="41">
        <v>1</v>
      </c>
      <c r="K69" s="41"/>
      <c r="L69" s="63">
        <f t="shared" si="7"/>
        <v>0</v>
      </c>
      <c r="M69" s="41"/>
      <c r="N69" s="63">
        <f t="shared" si="8"/>
        <v>0</v>
      </c>
      <c r="O69" s="41" t="str">
        <f t="shared" si="9"/>
        <v/>
      </c>
      <c r="P69" s="41">
        <f t="shared" si="10"/>
        <v>0</v>
      </c>
      <c r="Q69" s="7"/>
      <c r="AB69" s="38">
        <f>TRUNC(SUM(AB56:AB68))</f>
        <v>0</v>
      </c>
    </row>
    <row r="70" spans="1:31" ht="23.1" customHeight="1">
      <c r="A70" s="8" t="s">
        <v>839</v>
      </c>
      <c r="B70" s="8" t="s">
        <v>830</v>
      </c>
      <c r="C70" s="8" t="s">
        <v>840</v>
      </c>
      <c r="D70" s="7" t="s">
        <v>841</v>
      </c>
      <c r="E70" s="7" t="s">
        <v>842</v>
      </c>
      <c r="F70" s="34" t="s">
        <v>738</v>
      </c>
      <c r="G70" s="10">
        <v>1</v>
      </c>
      <c r="H70" s="41">
        <f>IF(TRUNC((AD70+AC70)/$AD$3)*$AD$3-AD70 &lt;0, AC70, TRUNC((AD70+AC70)/$AD$3)*$AD$3-AD70)</f>
        <v>0</v>
      </c>
      <c r="I70" s="63">
        <f>H70</f>
        <v>0</v>
      </c>
      <c r="J70" s="41">
        <v>1</v>
      </c>
      <c r="K70" s="41"/>
      <c r="L70" s="63">
        <f t="shared" si="7"/>
        <v>0</v>
      </c>
      <c r="M70" s="41"/>
      <c r="N70" s="63">
        <f t="shared" si="8"/>
        <v>0</v>
      </c>
      <c r="O70" s="41" t="str">
        <f t="shared" si="9"/>
        <v/>
      </c>
      <c r="P70" s="41">
        <f t="shared" si="10"/>
        <v>0</v>
      </c>
      <c r="Q70" s="7"/>
      <c r="AC70" s="38">
        <f>TRUNC(TRUNC(SUM(AC56:AC69))*옵션!$B$33/100)</f>
        <v>0</v>
      </c>
      <c r="AD70" s="38">
        <f>TRUNC(SUM(I56:I69))+TRUNC(SUM(N56:N69))</f>
        <v>0</v>
      </c>
    </row>
    <row r="71" spans="1:31" ht="23.1" customHeight="1">
      <c r="A71" s="8" t="s">
        <v>725</v>
      </c>
      <c r="B71" s="8" t="s">
        <v>830</v>
      </c>
      <c r="C71" s="8" t="s">
        <v>540</v>
      </c>
      <c r="D71" s="7" t="s">
        <v>541</v>
      </c>
      <c r="E71" s="7" t="s">
        <v>542</v>
      </c>
      <c r="F71" s="34" t="s">
        <v>543</v>
      </c>
      <c r="G71" s="10">
        <v>19</v>
      </c>
      <c r="H71" s="41">
        <f>합산자재!H163</f>
        <v>0</v>
      </c>
      <c r="I71" s="63">
        <f>TRUNC(G71*H71)</f>
        <v>0</v>
      </c>
      <c r="J71" s="41" t="e">
        <f>#REF!</f>
        <v>#REF!</v>
      </c>
      <c r="K71" s="41"/>
      <c r="L71" s="63">
        <f t="shared" si="7"/>
        <v>0</v>
      </c>
      <c r="M71" s="41">
        <f>합산자재!J163</f>
        <v>0</v>
      </c>
      <c r="N71" s="63">
        <f t="shared" si="8"/>
        <v>0</v>
      </c>
      <c r="O71" s="41" t="str">
        <f t="shared" si="9"/>
        <v/>
      </c>
      <c r="P71" s="41">
        <f t="shared" si="10"/>
        <v>0</v>
      </c>
      <c r="Q71" s="7"/>
      <c r="AE71" s="38">
        <f>L71</f>
        <v>0</v>
      </c>
    </row>
    <row r="72" spans="1:31" ht="23.1" customHeight="1">
      <c r="A72" s="8" t="s">
        <v>726</v>
      </c>
      <c r="B72" s="8" t="s">
        <v>830</v>
      </c>
      <c r="C72" s="8" t="s">
        <v>544</v>
      </c>
      <c r="D72" s="7" t="s">
        <v>541</v>
      </c>
      <c r="E72" s="7" t="s">
        <v>545</v>
      </c>
      <c r="F72" s="34" t="s">
        <v>543</v>
      </c>
      <c r="G72" s="10">
        <v>3</v>
      </c>
      <c r="H72" s="41">
        <f>합산자재!H164</f>
        <v>0</v>
      </c>
      <c r="I72" s="63">
        <f>TRUNC(G72*H72)</f>
        <v>0</v>
      </c>
      <c r="J72" s="41" t="e">
        <f>#REF!</f>
        <v>#REF!</v>
      </c>
      <c r="K72" s="41"/>
      <c r="L72" s="63">
        <f t="shared" si="7"/>
        <v>0</v>
      </c>
      <c r="M72" s="41">
        <f>합산자재!J164</f>
        <v>0</v>
      </c>
      <c r="N72" s="63">
        <f t="shared" si="8"/>
        <v>0</v>
      </c>
      <c r="O72" s="41" t="str">
        <f t="shared" si="9"/>
        <v/>
      </c>
      <c r="P72" s="41">
        <f t="shared" si="10"/>
        <v>0</v>
      </c>
      <c r="Q72" s="7"/>
      <c r="AE72" s="38">
        <f>L72</f>
        <v>0</v>
      </c>
    </row>
    <row r="73" spans="1:31" ht="23.1" customHeight="1">
      <c r="A73" s="8" t="s">
        <v>823</v>
      </c>
      <c r="B73" s="8" t="s">
        <v>830</v>
      </c>
      <c r="C73" s="8" t="s">
        <v>824</v>
      </c>
      <c r="D73" s="7" t="s">
        <v>825</v>
      </c>
      <c r="E73" s="7" t="s">
        <v>826</v>
      </c>
      <c r="F73" s="34" t="s">
        <v>738</v>
      </c>
      <c r="G73" s="10">
        <v>1</v>
      </c>
      <c r="H73" s="41">
        <f>IF(TRUNC((AD74+AC74)/$AE$3)*$AE$3-AD74 &lt;0, AC74, TRUNC((AD74+AC74)/$AE$3)*$AE$3-AD74)</f>
        <v>0</v>
      </c>
      <c r="I73" s="63">
        <f>H73</f>
        <v>0</v>
      </c>
      <c r="J73" s="41">
        <v>1</v>
      </c>
      <c r="K73" s="41"/>
      <c r="L73" s="63">
        <f t="shared" si="7"/>
        <v>0</v>
      </c>
      <c r="M73" s="41"/>
      <c r="N73" s="63">
        <f t="shared" si="8"/>
        <v>0</v>
      </c>
      <c r="O73" s="41" t="str">
        <f t="shared" si="9"/>
        <v/>
      </c>
      <c r="P73" s="41">
        <f t="shared" si="10"/>
        <v>0</v>
      </c>
      <c r="Q73" s="7"/>
    </row>
    <row r="74" spans="1:31" ht="23.1" customHeight="1">
      <c r="D74" s="7"/>
      <c r="E74" s="7"/>
      <c r="F74" s="34"/>
      <c r="G74" s="10"/>
      <c r="H74" s="41"/>
      <c r="I74" s="63"/>
      <c r="J74" s="41"/>
      <c r="K74" s="41"/>
      <c r="L74" s="63"/>
      <c r="M74" s="41"/>
      <c r="N74" s="63"/>
      <c r="O74" s="41"/>
      <c r="P74" s="41"/>
      <c r="Q74" s="7"/>
      <c r="AC74" s="38">
        <f>TRUNC(AE74*옵션!$B$36/100)</f>
        <v>0</v>
      </c>
      <c r="AD74" s="38">
        <f>TRUNC(SUM(L56:L72))</f>
        <v>0</v>
      </c>
      <c r="AE74" s="38">
        <f>TRUNC(SUM(AE56:AE73))</f>
        <v>0</v>
      </c>
    </row>
    <row r="75" spans="1:31" ht="23.1" customHeight="1">
      <c r="D75" s="7"/>
      <c r="E75" s="7"/>
      <c r="F75" s="34"/>
      <c r="G75" s="10"/>
      <c r="H75" s="41"/>
      <c r="I75" s="63"/>
      <c r="J75" s="41"/>
      <c r="K75" s="41"/>
      <c r="L75" s="63"/>
      <c r="M75" s="41"/>
      <c r="N75" s="63"/>
      <c r="O75" s="41"/>
      <c r="P75" s="41"/>
      <c r="Q75" s="7"/>
    </row>
    <row r="76" spans="1:31" ht="23.1" customHeight="1">
      <c r="D76" s="7"/>
      <c r="E76" s="7"/>
      <c r="F76" s="34"/>
      <c r="G76" s="10"/>
      <c r="H76" s="41"/>
      <c r="I76" s="63"/>
      <c r="J76" s="41"/>
      <c r="K76" s="41"/>
      <c r="L76" s="63"/>
      <c r="M76" s="41"/>
      <c r="N76" s="63"/>
      <c r="O76" s="41"/>
      <c r="P76" s="41"/>
      <c r="Q76" s="7"/>
    </row>
    <row r="77" spans="1:31" ht="23.1" customHeight="1">
      <c r="D77" s="7"/>
      <c r="E77" s="7"/>
      <c r="F77" s="34"/>
      <c r="G77" s="10"/>
      <c r="H77" s="41"/>
      <c r="I77" s="63"/>
      <c r="J77" s="41"/>
      <c r="K77" s="41"/>
      <c r="L77" s="63"/>
      <c r="M77" s="41"/>
      <c r="N77" s="63"/>
      <c r="O77" s="41"/>
      <c r="P77" s="41"/>
      <c r="Q77" s="7"/>
    </row>
    <row r="78" spans="1:31" ht="23.1" customHeight="1">
      <c r="D78" s="7"/>
      <c r="E78" s="7"/>
      <c r="F78" s="34"/>
      <c r="G78" s="10"/>
      <c r="H78" s="41"/>
      <c r="I78" s="63"/>
      <c r="J78" s="41"/>
      <c r="K78" s="41"/>
      <c r="L78" s="63"/>
      <c r="M78" s="41"/>
      <c r="N78" s="63"/>
      <c r="O78" s="41"/>
      <c r="P78" s="41"/>
      <c r="Q78" s="7"/>
    </row>
    <row r="79" spans="1:31" ht="23.1" customHeight="1">
      <c r="D79" s="7"/>
      <c r="E79" s="7"/>
      <c r="F79" s="34"/>
      <c r="G79" s="10"/>
      <c r="H79" s="41"/>
      <c r="I79" s="63"/>
      <c r="J79" s="41"/>
      <c r="K79" s="41"/>
      <c r="L79" s="63"/>
      <c r="M79" s="41"/>
      <c r="N79" s="63"/>
      <c r="O79" s="41"/>
      <c r="P79" s="41"/>
      <c r="Q79" s="7"/>
    </row>
    <row r="80" spans="1:31" ht="23.1" customHeight="1">
      <c r="D80" s="7"/>
      <c r="E80" s="7"/>
      <c r="F80" s="34"/>
      <c r="G80" s="10"/>
      <c r="H80" s="41"/>
      <c r="I80" s="63"/>
      <c r="J80" s="41"/>
      <c r="K80" s="41"/>
      <c r="L80" s="63"/>
      <c r="M80" s="41"/>
      <c r="N80" s="63"/>
      <c r="O80" s="41"/>
      <c r="P80" s="41"/>
      <c r="Q80" s="7"/>
    </row>
    <row r="81" spans="1:17" ht="23.1" customHeight="1">
      <c r="B81" s="8" t="s">
        <v>827</v>
      </c>
      <c r="D81" s="7" t="s">
        <v>828</v>
      </c>
      <c r="E81" s="7"/>
      <c r="F81" s="34"/>
      <c r="G81" s="10"/>
      <c r="H81" s="41"/>
      <c r="I81" s="63">
        <f>TRUNC(SUM(I56:I80))</f>
        <v>0</v>
      </c>
      <c r="J81" s="41"/>
      <c r="K81" s="41"/>
      <c r="L81" s="63">
        <f>TRUNC(SUM(L56:L80))</f>
        <v>0</v>
      </c>
      <c r="M81" s="41"/>
      <c r="N81" s="63">
        <f>TRUNC(SUM(N56:N80))</f>
        <v>0</v>
      </c>
      <c r="O81" s="41" t="str">
        <f>IF((H81+K81+M81)=0, "", (H81+K81+M81))</f>
        <v/>
      </c>
      <c r="P81" s="41">
        <f>TRUNC(SUM(P56:P80))</f>
        <v>0</v>
      </c>
      <c r="Q81" s="7"/>
    </row>
    <row r="82" spans="1:17" ht="23.1" customHeight="1">
      <c r="B82" s="8" t="s">
        <v>741</v>
      </c>
      <c r="D82" s="132" t="s">
        <v>834</v>
      </c>
      <c r="E82" s="133"/>
      <c r="F82" s="133"/>
      <c r="G82" s="133"/>
      <c r="H82" s="133"/>
      <c r="I82" s="133"/>
      <c r="J82" s="133"/>
      <c r="K82" s="133"/>
      <c r="L82" s="133"/>
      <c r="M82" s="133"/>
      <c r="N82" s="133"/>
      <c r="O82" s="133"/>
      <c r="P82" s="133"/>
      <c r="Q82" s="134"/>
    </row>
    <row r="83" spans="1:17" ht="23.1" customHeight="1">
      <c r="A83" s="8" t="s">
        <v>611</v>
      </c>
      <c r="B83" s="8" t="s">
        <v>831</v>
      </c>
      <c r="C83" s="8" t="s">
        <v>269</v>
      </c>
      <c r="D83" s="70" t="s">
        <v>270</v>
      </c>
      <c r="E83" s="7" t="s">
        <v>271</v>
      </c>
      <c r="F83" s="34" t="s">
        <v>272</v>
      </c>
      <c r="G83" s="10">
        <v>1</v>
      </c>
      <c r="H83" s="41"/>
      <c r="I83" s="63">
        <f t="shared" ref="I83:I114" si="12">TRUNC(G83*H83)</f>
        <v>0</v>
      </c>
      <c r="J83" s="41">
        <v>1</v>
      </c>
      <c r="K83" s="41">
        <f>합산자재!I50</f>
        <v>0</v>
      </c>
      <c r="L83" s="63">
        <f t="shared" ref="L83:L114" si="13">TRUNC(G83*K83)</f>
        <v>0</v>
      </c>
      <c r="M83" s="41">
        <f>합산자재!J50</f>
        <v>0</v>
      </c>
      <c r="N83" s="63">
        <f t="shared" ref="N83:N114" si="14">TRUNC(G83*M83)</f>
        <v>0</v>
      </c>
      <c r="O83" s="41" t="str">
        <f t="shared" ref="O83:O114" si="15">IF((H83+K83+M83)=0, "", (H83+K83+M83))</f>
        <v/>
      </c>
      <c r="P83" s="41">
        <f t="shared" ref="P83:P114" si="16">SUM(I83,L83,N83)</f>
        <v>0</v>
      </c>
      <c r="Q83" s="7"/>
    </row>
    <row r="84" spans="1:17" ht="23.1" customHeight="1">
      <c r="A84" s="8" t="s">
        <v>612</v>
      </c>
      <c r="B84" s="8" t="s">
        <v>831</v>
      </c>
      <c r="C84" s="8" t="s">
        <v>273</v>
      </c>
      <c r="D84" s="70" t="s">
        <v>274</v>
      </c>
      <c r="E84" s="7" t="s">
        <v>275</v>
      </c>
      <c r="F84" s="34" t="s">
        <v>272</v>
      </c>
      <c r="G84" s="10">
        <v>1</v>
      </c>
      <c r="H84" s="41"/>
      <c r="I84" s="63">
        <f t="shared" si="12"/>
        <v>0</v>
      </c>
      <c r="J84" s="41">
        <v>1</v>
      </c>
      <c r="K84" s="41">
        <f>합산자재!I51</f>
        <v>0</v>
      </c>
      <c r="L84" s="63">
        <f t="shared" si="13"/>
        <v>0</v>
      </c>
      <c r="M84" s="41">
        <f>합산자재!J51</f>
        <v>0</v>
      </c>
      <c r="N84" s="63">
        <f t="shared" si="14"/>
        <v>0</v>
      </c>
      <c r="O84" s="41" t="str">
        <f t="shared" si="15"/>
        <v/>
      </c>
      <c r="P84" s="41">
        <f t="shared" si="16"/>
        <v>0</v>
      </c>
      <c r="Q84" s="7"/>
    </row>
    <row r="85" spans="1:17" ht="23.1" customHeight="1">
      <c r="A85" s="8" t="s">
        <v>679</v>
      </c>
      <c r="B85" s="8" t="s">
        <v>831</v>
      </c>
      <c r="C85" s="8" t="s">
        <v>266</v>
      </c>
      <c r="D85" s="7" t="s">
        <v>435</v>
      </c>
      <c r="E85" s="7" t="s">
        <v>436</v>
      </c>
      <c r="F85" s="34" t="s">
        <v>236</v>
      </c>
      <c r="G85" s="10">
        <v>1</v>
      </c>
      <c r="H85" s="41"/>
      <c r="I85" s="63">
        <f t="shared" si="12"/>
        <v>0</v>
      </c>
      <c r="J85" s="41">
        <v>1</v>
      </c>
      <c r="K85" s="41">
        <f>합산자재!I118</f>
        <v>0</v>
      </c>
      <c r="L85" s="63">
        <f t="shared" si="13"/>
        <v>0</v>
      </c>
      <c r="M85" s="41">
        <f>합산자재!J118</f>
        <v>0</v>
      </c>
      <c r="N85" s="63">
        <f t="shared" si="14"/>
        <v>0</v>
      </c>
      <c r="O85" s="41" t="str">
        <f t="shared" si="15"/>
        <v/>
      </c>
      <c r="P85" s="41">
        <f t="shared" si="16"/>
        <v>0</v>
      </c>
      <c r="Q85" s="7"/>
    </row>
    <row r="86" spans="1:17" ht="23.1" customHeight="1">
      <c r="A86" s="8" t="s">
        <v>613</v>
      </c>
      <c r="B86" s="8" t="s">
        <v>831</v>
      </c>
      <c r="C86" s="8" t="s">
        <v>276</v>
      </c>
      <c r="D86" s="7" t="s">
        <v>277</v>
      </c>
      <c r="E86" s="7" t="s">
        <v>278</v>
      </c>
      <c r="F86" s="34" t="s">
        <v>272</v>
      </c>
      <c r="G86" s="10">
        <v>1</v>
      </c>
      <c r="H86" s="41"/>
      <c r="I86" s="63">
        <f t="shared" si="12"/>
        <v>0</v>
      </c>
      <c r="J86" s="41">
        <v>1</v>
      </c>
      <c r="K86" s="41">
        <f>합산자재!I52</f>
        <v>0</v>
      </c>
      <c r="L86" s="63">
        <f t="shared" si="13"/>
        <v>0</v>
      </c>
      <c r="M86" s="41">
        <f>합산자재!J52</f>
        <v>0</v>
      </c>
      <c r="N86" s="63">
        <f t="shared" si="14"/>
        <v>0</v>
      </c>
      <c r="O86" s="41" t="str">
        <f t="shared" si="15"/>
        <v/>
      </c>
      <c r="P86" s="41">
        <f t="shared" si="16"/>
        <v>0</v>
      </c>
      <c r="Q86" s="7"/>
    </row>
    <row r="87" spans="1:17" ht="23.1" customHeight="1">
      <c r="A87" s="8" t="s">
        <v>614</v>
      </c>
      <c r="B87" s="8" t="s">
        <v>831</v>
      </c>
      <c r="C87" s="8" t="s">
        <v>279</v>
      </c>
      <c r="D87" s="7" t="s">
        <v>277</v>
      </c>
      <c r="E87" s="7" t="s">
        <v>280</v>
      </c>
      <c r="F87" s="34" t="s">
        <v>272</v>
      </c>
      <c r="G87" s="10">
        <v>1</v>
      </c>
      <c r="H87" s="41"/>
      <c r="I87" s="63">
        <f t="shared" si="12"/>
        <v>0</v>
      </c>
      <c r="J87" s="41">
        <v>1</v>
      </c>
      <c r="K87" s="41">
        <f>합산자재!I53</f>
        <v>0</v>
      </c>
      <c r="L87" s="63">
        <f t="shared" si="13"/>
        <v>0</v>
      </c>
      <c r="M87" s="41">
        <f>합산자재!J53</f>
        <v>0</v>
      </c>
      <c r="N87" s="63">
        <f t="shared" si="14"/>
        <v>0</v>
      </c>
      <c r="O87" s="41" t="str">
        <f t="shared" si="15"/>
        <v/>
      </c>
      <c r="P87" s="41">
        <f t="shared" si="16"/>
        <v>0</v>
      </c>
      <c r="Q87" s="7"/>
    </row>
    <row r="88" spans="1:17" ht="23.1" customHeight="1">
      <c r="A88" s="8" t="s">
        <v>615</v>
      </c>
      <c r="B88" s="8" t="s">
        <v>831</v>
      </c>
      <c r="C88" s="8" t="s">
        <v>281</v>
      </c>
      <c r="D88" s="7" t="s">
        <v>282</v>
      </c>
      <c r="E88" s="7" t="s">
        <v>283</v>
      </c>
      <c r="F88" s="34" t="s">
        <v>236</v>
      </c>
      <c r="G88" s="10">
        <v>1</v>
      </c>
      <c r="H88" s="41"/>
      <c r="I88" s="63">
        <f t="shared" si="12"/>
        <v>0</v>
      </c>
      <c r="J88" s="41">
        <v>1</v>
      </c>
      <c r="K88" s="41">
        <f>합산자재!I54</f>
        <v>0</v>
      </c>
      <c r="L88" s="63">
        <f t="shared" si="13"/>
        <v>0</v>
      </c>
      <c r="M88" s="41">
        <f>합산자재!J54</f>
        <v>0</v>
      </c>
      <c r="N88" s="63">
        <f t="shared" si="14"/>
        <v>0</v>
      </c>
      <c r="O88" s="41" t="str">
        <f t="shared" si="15"/>
        <v/>
      </c>
      <c r="P88" s="41">
        <f t="shared" si="16"/>
        <v>0</v>
      </c>
      <c r="Q88" s="7"/>
    </row>
    <row r="89" spans="1:17" ht="23.1" customHeight="1">
      <c r="A89" s="8" t="s">
        <v>616</v>
      </c>
      <c r="B89" s="8" t="s">
        <v>831</v>
      </c>
      <c r="C89" s="8" t="s">
        <v>284</v>
      </c>
      <c r="D89" s="7" t="s">
        <v>285</v>
      </c>
      <c r="E89" s="7" t="s">
        <v>286</v>
      </c>
      <c r="F89" s="34" t="s">
        <v>236</v>
      </c>
      <c r="G89" s="10">
        <v>1</v>
      </c>
      <c r="H89" s="41"/>
      <c r="I89" s="63">
        <f t="shared" si="12"/>
        <v>0</v>
      </c>
      <c r="J89" s="41">
        <v>1</v>
      </c>
      <c r="K89" s="41">
        <f>합산자재!I55</f>
        <v>0</v>
      </c>
      <c r="L89" s="63">
        <f t="shared" si="13"/>
        <v>0</v>
      </c>
      <c r="M89" s="41">
        <f>합산자재!J55</f>
        <v>0</v>
      </c>
      <c r="N89" s="63">
        <f t="shared" si="14"/>
        <v>0</v>
      </c>
      <c r="O89" s="41" t="str">
        <f t="shared" si="15"/>
        <v/>
      </c>
      <c r="P89" s="41">
        <f t="shared" si="16"/>
        <v>0</v>
      </c>
      <c r="Q89" s="7"/>
    </row>
    <row r="90" spans="1:17" ht="23.1" customHeight="1">
      <c r="A90" s="8" t="s">
        <v>617</v>
      </c>
      <c r="B90" s="8" t="s">
        <v>831</v>
      </c>
      <c r="C90" s="8" t="s">
        <v>287</v>
      </c>
      <c r="D90" s="7" t="s">
        <v>285</v>
      </c>
      <c r="E90" s="7" t="s">
        <v>288</v>
      </c>
      <c r="F90" s="34" t="s">
        <v>236</v>
      </c>
      <c r="G90" s="10">
        <v>3</v>
      </c>
      <c r="H90" s="41"/>
      <c r="I90" s="63">
        <f t="shared" si="12"/>
        <v>0</v>
      </c>
      <c r="J90" s="41">
        <v>3</v>
      </c>
      <c r="K90" s="41">
        <f>합산자재!I56</f>
        <v>0</v>
      </c>
      <c r="L90" s="63">
        <f t="shared" si="13"/>
        <v>0</v>
      </c>
      <c r="M90" s="41">
        <f>합산자재!J56</f>
        <v>0</v>
      </c>
      <c r="N90" s="63">
        <f t="shared" si="14"/>
        <v>0</v>
      </c>
      <c r="O90" s="41" t="str">
        <f t="shared" si="15"/>
        <v/>
      </c>
      <c r="P90" s="41">
        <f t="shared" si="16"/>
        <v>0</v>
      </c>
      <c r="Q90" s="7"/>
    </row>
    <row r="91" spans="1:17" ht="23.1" customHeight="1">
      <c r="A91" s="8" t="s">
        <v>618</v>
      </c>
      <c r="B91" s="8" t="s">
        <v>831</v>
      </c>
      <c r="C91" s="8" t="s">
        <v>289</v>
      </c>
      <c r="D91" s="7" t="s">
        <v>290</v>
      </c>
      <c r="E91" s="7" t="s">
        <v>291</v>
      </c>
      <c r="F91" s="34" t="s">
        <v>236</v>
      </c>
      <c r="G91" s="10">
        <v>2</v>
      </c>
      <c r="H91" s="41"/>
      <c r="I91" s="63">
        <f t="shared" si="12"/>
        <v>0</v>
      </c>
      <c r="J91" s="41">
        <v>2</v>
      </c>
      <c r="K91" s="41">
        <f>합산자재!I57</f>
        <v>0</v>
      </c>
      <c r="L91" s="63">
        <f t="shared" si="13"/>
        <v>0</v>
      </c>
      <c r="M91" s="41">
        <f>합산자재!J57</f>
        <v>0</v>
      </c>
      <c r="N91" s="63">
        <f t="shared" si="14"/>
        <v>0</v>
      </c>
      <c r="O91" s="41" t="str">
        <f t="shared" si="15"/>
        <v/>
      </c>
      <c r="P91" s="41">
        <f t="shared" si="16"/>
        <v>0</v>
      </c>
      <c r="Q91" s="7"/>
    </row>
    <row r="92" spans="1:17" ht="23.1" customHeight="1">
      <c r="A92" s="8" t="s">
        <v>619</v>
      </c>
      <c r="B92" s="8" t="s">
        <v>831</v>
      </c>
      <c r="C92" s="8" t="s">
        <v>292</v>
      </c>
      <c r="D92" s="7" t="s">
        <v>290</v>
      </c>
      <c r="E92" s="7" t="s">
        <v>293</v>
      </c>
      <c r="F92" s="34" t="s">
        <v>236</v>
      </c>
      <c r="G92" s="10">
        <v>8</v>
      </c>
      <c r="H92" s="41"/>
      <c r="I92" s="63">
        <f t="shared" si="12"/>
        <v>0</v>
      </c>
      <c r="J92" s="41">
        <v>8</v>
      </c>
      <c r="K92" s="41">
        <f>합산자재!I58</f>
        <v>0</v>
      </c>
      <c r="L92" s="63">
        <f t="shared" si="13"/>
        <v>0</v>
      </c>
      <c r="M92" s="41">
        <f>합산자재!J58</f>
        <v>0</v>
      </c>
      <c r="N92" s="63">
        <f t="shared" si="14"/>
        <v>0</v>
      </c>
      <c r="O92" s="41" t="str">
        <f t="shared" si="15"/>
        <v/>
      </c>
      <c r="P92" s="41">
        <f t="shared" si="16"/>
        <v>0</v>
      </c>
      <c r="Q92" s="7"/>
    </row>
    <row r="93" spans="1:17" ht="23.1" customHeight="1">
      <c r="A93" s="8" t="s">
        <v>620</v>
      </c>
      <c r="B93" s="8" t="s">
        <v>831</v>
      </c>
      <c r="C93" s="8" t="s">
        <v>294</v>
      </c>
      <c r="D93" s="7" t="s">
        <v>295</v>
      </c>
      <c r="E93" s="7" t="s">
        <v>296</v>
      </c>
      <c r="F93" s="34" t="s">
        <v>236</v>
      </c>
      <c r="G93" s="10">
        <v>1</v>
      </c>
      <c r="H93" s="41"/>
      <c r="I93" s="63">
        <f t="shared" si="12"/>
        <v>0</v>
      </c>
      <c r="J93" s="41">
        <v>1</v>
      </c>
      <c r="K93" s="41">
        <f>합산자재!I59</f>
        <v>0</v>
      </c>
      <c r="L93" s="63">
        <f t="shared" si="13"/>
        <v>0</v>
      </c>
      <c r="M93" s="41">
        <f>합산자재!J59</f>
        <v>0</v>
      </c>
      <c r="N93" s="63">
        <f t="shared" si="14"/>
        <v>0</v>
      </c>
      <c r="O93" s="41" t="str">
        <f t="shared" si="15"/>
        <v/>
      </c>
      <c r="P93" s="41">
        <f t="shared" si="16"/>
        <v>0</v>
      </c>
      <c r="Q93" s="7"/>
    </row>
    <row r="94" spans="1:17" ht="23.1" customHeight="1">
      <c r="A94" s="8" t="s">
        <v>621</v>
      </c>
      <c r="B94" s="8" t="s">
        <v>831</v>
      </c>
      <c r="C94" s="8" t="s">
        <v>297</v>
      </c>
      <c r="D94" s="7" t="s">
        <v>295</v>
      </c>
      <c r="E94" s="7" t="s">
        <v>298</v>
      </c>
      <c r="F94" s="34" t="s">
        <v>236</v>
      </c>
      <c r="G94" s="10">
        <v>1</v>
      </c>
      <c r="H94" s="41"/>
      <c r="I94" s="63">
        <f t="shared" si="12"/>
        <v>0</v>
      </c>
      <c r="J94" s="41">
        <v>1</v>
      </c>
      <c r="K94" s="41">
        <f>합산자재!I60</f>
        <v>0</v>
      </c>
      <c r="L94" s="63">
        <f t="shared" si="13"/>
        <v>0</v>
      </c>
      <c r="M94" s="41">
        <f>합산자재!J60</f>
        <v>0</v>
      </c>
      <c r="N94" s="63">
        <f t="shared" si="14"/>
        <v>0</v>
      </c>
      <c r="O94" s="41" t="str">
        <f t="shared" si="15"/>
        <v/>
      </c>
      <c r="P94" s="41">
        <f t="shared" si="16"/>
        <v>0</v>
      </c>
      <c r="Q94" s="7"/>
    </row>
    <row r="95" spans="1:17" ht="23.1" customHeight="1">
      <c r="A95" s="8" t="s">
        <v>622</v>
      </c>
      <c r="B95" s="8" t="s">
        <v>831</v>
      </c>
      <c r="C95" s="8" t="s">
        <v>299</v>
      </c>
      <c r="D95" s="7" t="s">
        <v>295</v>
      </c>
      <c r="E95" s="7" t="s">
        <v>300</v>
      </c>
      <c r="F95" s="34" t="s">
        <v>236</v>
      </c>
      <c r="G95" s="10">
        <v>1</v>
      </c>
      <c r="H95" s="41"/>
      <c r="I95" s="63">
        <f t="shared" si="12"/>
        <v>0</v>
      </c>
      <c r="J95" s="41">
        <v>1</v>
      </c>
      <c r="K95" s="41">
        <f>합산자재!I61</f>
        <v>0</v>
      </c>
      <c r="L95" s="63">
        <f t="shared" si="13"/>
        <v>0</v>
      </c>
      <c r="M95" s="41">
        <f>합산자재!J61</f>
        <v>0</v>
      </c>
      <c r="N95" s="63">
        <f t="shared" si="14"/>
        <v>0</v>
      </c>
      <c r="O95" s="41" t="str">
        <f t="shared" si="15"/>
        <v/>
      </c>
      <c r="P95" s="41">
        <f t="shared" si="16"/>
        <v>0</v>
      </c>
      <c r="Q95" s="7"/>
    </row>
    <row r="96" spans="1:17" ht="23.1" customHeight="1">
      <c r="A96" s="8" t="s">
        <v>623</v>
      </c>
      <c r="B96" s="8" t="s">
        <v>831</v>
      </c>
      <c r="C96" s="8" t="s">
        <v>301</v>
      </c>
      <c r="D96" s="7" t="s">
        <v>302</v>
      </c>
      <c r="E96" s="7" t="s">
        <v>303</v>
      </c>
      <c r="F96" s="34" t="s">
        <v>236</v>
      </c>
      <c r="G96" s="10">
        <v>2</v>
      </c>
      <c r="H96" s="41"/>
      <c r="I96" s="63">
        <f t="shared" si="12"/>
        <v>0</v>
      </c>
      <c r="J96" s="41">
        <v>2</v>
      </c>
      <c r="K96" s="41">
        <f>합산자재!I62</f>
        <v>0</v>
      </c>
      <c r="L96" s="63">
        <f t="shared" si="13"/>
        <v>0</v>
      </c>
      <c r="M96" s="41">
        <f>합산자재!J62</f>
        <v>0</v>
      </c>
      <c r="N96" s="63">
        <f t="shared" si="14"/>
        <v>0</v>
      </c>
      <c r="O96" s="41" t="str">
        <f t="shared" si="15"/>
        <v/>
      </c>
      <c r="P96" s="41">
        <f t="shared" si="16"/>
        <v>0</v>
      </c>
      <c r="Q96" s="7"/>
    </row>
    <row r="97" spans="1:17" ht="23.1" customHeight="1">
      <c r="A97" s="8" t="s">
        <v>624</v>
      </c>
      <c r="B97" s="8" t="s">
        <v>831</v>
      </c>
      <c r="C97" s="8" t="s">
        <v>304</v>
      </c>
      <c r="D97" s="7" t="s">
        <v>302</v>
      </c>
      <c r="E97" s="7" t="s">
        <v>305</v>
      </c>
      <c r="F97" s="34" t="s">
        <v>236</v>
      </c>
      <c r="G97" s="10">
        <v>2</v>
      </c>
      <c r="H97" s="41"/>
      <c r="I97" s="63">
        <f t="shared" si="12"/>
        <v>0</v>
      </c>
      <c r="J97" s="41">
        <v>2</v>
      </c>
      <c r="K97" s="41">
        <f>합산자재!I63</f>
        <v>0</v>
      </c>
      <c r="L97" s="63">
        <f t="shared" si="13"/>
        <v>0</v>
      </c>
      <c r="M97" s="41">
        <f>합산자재!J63</f>
        <v>0</v>
      </c>
      <c r="N97" s="63">
        <f t="shared" si="14"/>
        <v>0</v>
      </c>
      <c r="O97" s="41" t="str">
        <f t="shared" si="15"/>
        <v/>
      </c>
      <c r="P97" s="41">
        <f t="shared" si="16"/>
        <v>0</v>
      </c>
      <c r="Q97" s="7"/>
    </row>
    <row r="98" spans="1:17" ht="23.1" customHeight="1">
      <c r="A98" s="8" t="s">
        <v>625</v>
      </c>
      <c r="B98" s="8" t="s">
        <v>831</v>
      </c>
      <c r="C98" s="8" t="s">
        <v>306</v>
      </c>
      <c r="D98" s="7" t="s">
        <v>307</v>
      </c>
      <c r="E98" s="7" t="s">
        <v>308</v>
      </c>
      <c r="F98" s="34" t="s">
        <v>236</v>
      </c>
      <c r="G98" s="10">
        <v>1</v>
      </c>
      <c r="H98" s="41"/>
      <c r="I98" s="63">
        <f t="shared" si="12"/>
        <v>0</v>
      </c>
      <c r="J98" s="41">
        <v>1</v>
      </c>
      <c r="K98" s="41">
        <f>합산자재!I64</f>
        <v>0</v>
      </c>
      <c r="L98" s="63">
        <f t="shared" si="13"/>
        <v>0</v>
      </c>
      <c r="M98" s="41">
        <f>합산자재!J64</f>
        <v>0</v>
      </c>
      <c r="N98" s="63">
        <f t="shared" si="14"/>
        <v>0</v>
      </c>
      <c r="O98" s="41" t="str">
        <f t="shared" si="15"/>
        <v/>
      </c>
      <c r="P98" s="41">
        <f t="shared" si="16"/>
        <v>0</v>
      </c>
      <c r="Q98" s="7"/>
    </row>
    <row r="99" spans="1:17" ht="23.1" customHeight="1">
      <c r="A99" s="8" t="s">
        <v>626</v>
      </c>
      <c r="B99" s="8" t="s">
        <v>831</v>
      </c>
      <c r="C99" s="8" t="s">
        <v>309</v>
      </c>
      <c r="D99" s="7" t="s">
        <v>307</v>
      </c>
      <c r="E99" s="7" t="s">
        <v>310</v>
      </c>
      <c r="F99" s="34" t="s">
        <v>236</v>
      </c>
      <c r="G99" s="10">
        <v>1</v>
      </c>
      <c r="H99" s="41"/>
      <c r="I99" s="63">
        <f t="shared" si="12"/>
        <v>0</v>
      </c>
      <c r="J99" s="41">
        <v>1</v>
      </c>
      <c r="K99" s="41">
        <f>합산자재!I65</f>
        <v>0</v>
      </c>
      <c r="L99" s="63">
        <f t="shared" si="13"/>
        <v>0</v>
      </c>
      <c r="M99" s="41">
        <f>합산자재!J65</f>
        <v>0</v>
      </c>
      <c r="N99" s="63">
        <f t="shared" si="14"/>
        <v>0</v>
      </c>
      <c r="O99" s="41" t="str">
        <f t="shared" si="15"/>
        <v/>
      </c>
      <c r="P99" s="41">
        <f t="shared" si="16"/>
        <v>0</v>
      </c>
      <c r="Q99" s="7"/>
    </row>
    <row r="100" spans="1:17" ht="23.1" customHeight="1">
      <c r="A100" s="8" t="s">
        <v>687</v>
      </c>
      <c r="B100" s="8" t="s">
        <v>831</v>
      </c>
      <c r="C100" s="8" t="s">
        <v>451</v>
      </c>
      <c r="D100" s="7" t="s">
        <v>452</v>
      </c>
      <c r="E100" s="7" t="s">
        <v>453</v>
      </c>
      <c r="F100" s="34" t="s">
        <v>236</v>
      </c>
      <c r="G100" s="10">
        <v>1</v>
      </c>
      <c r="H100" s="41"/>
      <c r="I100" s="63">
        <f t="shared" si="12"/>
        <v>0</v>
      </c>
      <c r="J100" s="41">
        <v>1</v>
      </c>
      <c r="K100" s="41">
        <f>합산자재!I126</f>
        <v>0</v>
      </c>
      <c r="L100" s="63">
        <f t="shared" si="13"/>
        <v>0</v>
      </c>
      <c r="M100" s="41">
        <f>합산자재!J126</f>
        <v>0</v>
      </c>
      <c r="N100" s="63">
        <f t="shared" si="14"/>
        <v>0</v>
      </c>
      <c r="O100" s="41" t="str">
        <f t="shared" si="15"/>
        <v/>
      </c>
      <c r="P100" s="41">
        <f t="shared" si="16"/>
        <v>0</v>
      </c>
      <c r="Q100" s="7"/>
    </row>
    <row r="101" spans="1:17" ht="23.1" customHeight="1">
      <c r="A101" s="8" t="s">
        <v>627</v>
      </c>
      <c r="B101" s="8" t="s">
        <v>831</v>
      </c>
      <c r="C101" s="8" t="s">
        <v>311</v>
      </c>
      <c r="D101" s="7" t="s">
        <v>312</v>
      </c>
      <c r="E101" s="7" t="s">
        <v>313</v>
      </c>
      <c r="F101" s="34" t="s">
        <v>236</v>
      </c>
      <c r="G101" s="10">
        <v>2</v>
      </c>
      <c r="H101" s="41"/>
      <c r="I101" s="63">
        <f t="shared" si="12"/>
        <v>0</v>
      </c>
      <c r="J101" s="41">
        <v>2</v>
      </c>
      <c r="K101" s="41">
        <f>합산자재!I66</f>
        <v>0</v>
      </c>
      <c r="L101" s="63">
        <f t="shared" si="13"/>
        <v>0</v>
      </c>
      <c r="M101" s="41">
        <f>합산자재!J66</f>
        <v>0</v>
      </c>
      <c r="N101" s="63">
        <f t="shared" si="14"/>
        <v>0</v>
      </c>
      <c r="O101" s="41" t="str">
        <f t="shared" si="15"/>
        <v/>
      </c>
      <c r="P101" s="41">
        <f t="shared" si="16"/>
        <v>0</v>
      </c>
      <c r="Q101" s="7"/>
    </row>
    <row r="102" spans="1:17" ht="23.1" customHeight="1">
      <c r="A102" s="8" t="s">
        <v>628</v>
      </c>
      <c r="B102" s="8" t="s">
        <v>831</v>
      </c>
      <c r="C102" s="8" t="s">
        <v>314</v>
      </c>
      <c r="D102" s="7" t="s">
        <v>315</v>
      </c>
      <c r="E102" s="7" t="s">
        <v>316</v>
      </c>
      <c r="F102" s="34" t="s">
        <v>236</v>
      </c>
      <c r="G102" s="10">
        <v>2</v>
      </c>
      <c r="H102" s="41"/>
      <c r="I102" s="63">
        <f t="shared" si="12"/>
        <v>0</v>
      </c>
      <c r="J102" s="41">
        <v>2</v>
      </c>
      <c r="K102" s="41">
        <f>합산자재!I67</f>
        <v>0</v>
      </c>
      <c r="L102" s="63">
        <f t="shared" si="13"/>
        <v>0</v>
      </c>
      <c r="M102" s="41">
        <f>합산자재!J67</f>
        <v>0</v>
      </c>
      <c r="N102" s="63">
        <f t="shared" si="14"/>
        <v>0</v>
      </c>
      <c r="O102" s="41" t="str">
        <f t="shared" si="15"/>
        <v/>
      </c>
      <c r="P102" s="41">
        <f t="shared" si="16"/>
        <v>0</v>
      </c>
      <c r="Q102" s="7"/>
    </row>
    <row r="103" spans="1:17" ht="23.1" customHeight="1">
      <c r="A103" s="8" t="s">
        <v>629</v>
      </c>
      <c r="B103" s="8" t="s">
        <v>831</v>
      </c>
      <c r="C103" s="8" t="s">
        <v>317</v>
      </c>
      <c r="D103" s="7" t="s">
        <v>318</v>
      </c>
      <c r="E103" s="7" t="s">
        <v>319</v>
      </c>
      <c r="F103" s="34" t="s">
        <v>236</v>
      </c>
      <c r="G103" s="10">
        <v>6</v>
      </c>
      <c r="H103" s="41"/>
      <c r="I103" s="63">
        <f t="shared" si="12"/>
        <v>0</v>
      </c>
      <c r="J103" s="41">
        <v>6</v>
      </c>
      <c r="K103" s="41">
        <f>합산자재!I68</f>
        <v>0</v>
      </c>
      <c r="L103" s="63">
        <f t="shared" si="13"/>
        <v>0</v>
      </c>
      <c r="M103" s="41">
        <f>합산자재!J68</f>
        <v>0</v>
      </c>
      <c r="N103" s="63">
        <f t="shared" si="14"/>
        <v>0</v>
      </c>
      <c r="O103" s="41" t="str">
        <f t="shared" si="15"/>
        <v/>
      </c>
      <c r="P103" s="41">
        <f t="shared" si="16"/>
        <v>0</v>
      </c>
      <c r="Q103" s="7"/>
    </row>
    <row r="104" spans="1:17" ht="23.1" customHeight="1">
      <c r="A104" s="8" t="s">
        <v>630</v>
      </c>
      <c r="B104" s="8" t="s">
        <v>831</v>
      </c>
      <c r="C104" s="8" t="s">
        <v>320</v>
      </c>
      <c r="D104" s="7" t="s">
        <v>318</v>
      </c>
      <c r="E104" s="7" t="s">
        <v>321</v>
      </c>
      <c r="F104" s="34" t="s">
        <v>236</v>
      </c>
      <c r="G104" s="10">
        <v>5</v>
      </c>
      <c r="H104" s="41"/>
      <c r="I104" s="63">
        <f t="shared" si="12"/>
        <v>0</v>
      </c>
      <c r="J104" s="41">
        <v>5</v>
      </c>
      <c r="K104" s="41">
        <f>합산자재!I69</f>
        <v>0</v>
      </c>
      <c r="L104" s="63">
        <f t="shared" si="13"/>
        <v>0</v>
      </c>
      <c r="M104" s="41">
        <f>합산자재!J69</f>
        <v>0</v>
      </c>
      <c r="N104" s="63">
        <f t="shared" si="14"/>
        <v>0</v>
      </c>
      <c r="O104" s="41" t="str">
        <f t="shared" si="15"/>
        <v/>
      </c>
      <c r="P104" s="41">
        <f t="shared" si="16"/>
        <v>0</v>
      </c>
      <c r="Q104" s="7"/>
    </row>
    <row r="105" spans="1:17" ht="23.1" customHeight="1">
      <c r="A105" s="8" t="s">
        <v>631</v>
      </c>
      <c r="B105" s="8" t="s">
        <v>831</v>
      </c>
      <c r="C105" s="8" t="s">
        <v>322</v>
      </c>
      <c r="D105" s="7" t="s">
        <v>323</v>
      </c>
      <c r="E105" s="7" t="s">
        <v>324</v>
      </c>
      <c r="F105" s="34" t="s">
        <v>148</v>
      </c>
      <c r="G105" s="10">
        <v>989</v>
      </c>
      <c r="H105" s="41"/>
      <c r="I105" s="63">
        <f t="shared" si="12"/>
        <v>0</v>
      </c>
      <c r="J105" s="41">
        <v>942</v>
      </c>
      <c r="K105" s="41">
        <f>합산자재!I70</f>
        <v>0</v>
      </c>
      <c r="L105" s="63">
        <f t="shared" si="13"/>
        <v>0</v>
      </c>
      <c r="M105" s="41">
        <f>합산자재!J70</f>
        <v>0</v>
      </c>
      <c r="N105" s="63">
        <f t="shared" si="14"/>
        <v>0</v>
      </c>
      <c r="O105" s="41" t="str">
        <f t="shared" si="15"/>
        <v/>
      </c>
      <c r="P105" s="41">
        <f t="shared" si="16"/>
        <v>0</v>
      </c>
      <c r="Q105" s="7"/>
    </row>
    <row r="106" spans="1:17" ht="23.1" customHeight="1">
      <c r="A106" s="8" t="s">
        <v>632</v>
      </c>
      <c r="B106" s="8" t="s">
        <v>831</v>
      </c>
      <c r="C106" s="8" t="s">
        <v>325</v>
      </c>
      <c r="D106" s="7" t="s">
        <v>323</v>
      </c>
      <c r="E106" s="7" t="s">
        <v>326</v>
      </c>
      <c r="F106" s="34" t="s">
        <v>148</v>
      </c>
      <c r="G106" s="10">
        <v>128</v>
      </c>
      <c r="H106" s="41"/>
      <c r="I106" s="63">
        <f t="shared" si="12"/>
        <v>0</v>
      </c>
      <c r="J106" s="41">
        <v>122</v>
      </c>
      <c r="K106" s="41">
        <f>합산자재!I71</f>
        <v>0</v>
      </c>
      <c r="L106" s="63">
        <f t="shared" si="13"/>
        <v>0</v>
      </c>
      <c r="M106" s="41">
        <f>합산자재!J71</f>
        <v>0</v>
      </c>
      <c r="N106" s="63">
        <f t="shared" si="14"/>
        <v>0</v>
      </c>
      <c r="O106" s="41" t="str">
        <f t="shared" si="15"/>
        <v/>
      </c>
      <c r="P106" s="41">
        <f t="shared" si="16"/>
        <v>0</v>
      </c>
      <c r="Q106" s="7"/>
    </row>
    <row r="107" spans="1:17" ht="23.1" customHeight="1">
      <c r="A107" s="8" t="s">
        <v>633</v>
      </c>
      <c r="B107" s="8" t="s">
        <v>831</v>
      </c>
      <c r="C107" s="8" t="s">
        <v>327</v>
      </c>
      <c r="D107" s="7" t="s">
        <v>323</v>
      </c>
      <c r="E107" s="7" t="s">
        <v>328</v>
      </c>
      <c r="F107" s="34" t="s">
        <v>148</v>
      </c>
      <c r="G107" s="10">
        <v>43</v>
      </c>
      <c r="H107" s="41"/>
      <c r="I107" s="63">
        <f t="shared" si="12"/>
        <v>0</v>
      </c>
      <c r="J107" s="41">
        <v>41</v>
      </c>
      <c r="K107" s="41">
        <f>합산자재!I72</f>
        <v>0</v>
      </c>
      <c r="L107" s="63">
        <f t="shared" si="13"/>
        <v>0</v>
      </c>
      <c r="M107" s="41">
        <f>합산자재!J72</f>
        <v>0</v>
      </c>
      <c r="N107" s="63">
        <f t="shared" si="14"/>
        <v>0</v>
      </c>
      <c r="O107" s="41" t="str">
        <f t="shared" si="15"/>
        <v/>
      </c>
      <c r="P107" s="41">
        <f t="shared" si="16"/>
        <v>0</v>
      </c>
      <c r="Q107" s="7"/>
    </row>
    <row r="108" spans="1:17" ht="23.1" customHeight="1">
      <c r="A108" s="8" t="s">
        <v>634</v>
      </c>
      <c r="B108" s="8" t="s">
        <v>831</v>
      </c>
      <c r="C108" s="8" t="s">
        <v>329</v>
      </c>
      <c r="D108" s="7" t="s">
        <v>323</v>
      </c>
      <c r="E108" s="7" t="s">
        <v>330</v>
      </c>
      <c r="F108" s="34" t="s">
        <v>148</v>
      </c>
      <c r="G108" s="10">
        <v>21</v>
      </c>
      <c r="H108" s="41"/>
      <c r="I108" s="63">
        <f t="shared" si="12"/>
        <v>0</v>
      </c>
      <c r="J108" s="41">
        <v>20</v>
      </c>
      <c r="K108" s="41">
        <f>합산자재!I73</f>
        <v>0</v>
      </c>
      <c r="L108" s="63">
        <f t="shared" si="13"/>
        <v>0</v>
      </c>
      <c r="M108" s="41">
        <f>합산자재!J73</f>
        <v>0</v>
      </c>
      <c r="N108" s="63">
        <f t="shared" si="14"/>
        <v>0</v>
      </c>
      <c r="O108" s="41" t="str">
        <f t="shared" si="15"/>
        <v/>
      </c>
      <c r="P108" s="41">
        <f t="shared" si="16"/>
        <v>0</v>
      </c>
      <c r="Q108" s="7"/>
    </row>
    <row r="109" spans="1:17" ht="23.1" customHeight="1">
      <c r="A109" s="8" t="s">
        <v>635</v>
      </c>
      <c r="B109" s="8" t="s">
        <v>831</v>
      </c>
      <c r="C109" s="8" t="s">
        <v>331</v>
      </c>
      <c r="D109" s="7" t="s">
        <v>323</v>
      </c>
      <c r="E109" s="7" t="s">
        <v>332</v>
      </c>
      <c r="F109" s="34" t="s">
        <v>148</v>
      </c>
      <c r="G109" s="10">
        <v>92</v>
      </c>
      <c r="H109" s="41"/>
      <c r="I109" s="63">
        <f t="shared" si="12"/>
        <v>0</v>
      </c>
      <c r="J109" s="41">
        <v>88</v>
      </c>
      <c r="K109" s="41">
        <f>합산자재!I74</f>
        <v>0</v>
      </c>
      <c r="L109" s="63">
        <f t="shared" si="13"/>
        <v>0</v>
      </c>
      <c r="M109" s="41">
        <f>합산자재!J74</f>
        <v>0</v>
      </c>
      <c r="N109" s="63">
        <f t="shared" si="14"/>
        <v>0</v>
      </c>
      <c r="O109" s="41" t="str">
        <f t="shared" si="15"/>
        <v/>
      </c>
      <c r="P109" s="41">
        <f t="shared" si="16"/>
        <v>0</v>
      </c>
      <c r="Q109" s="7"/>
    </row>
    <row r="110" spans="1:17" ht="23.1" customHeight="1">
      <c r="A110" s="8" t="s">
        <v>636</v>
      </c>
      <c r="B110" s="8" t="s">
        <v>831</v>
      </c>
      <c r="C110" s="8" t="s">
        <v>333</v>
      </c>
      <c r="D110" s="7" t="s">
        <v>323</v>
      </c>
      <c r="E110" s="7" t="s">
        <v>334</v>
      </c>
      <c r="F110" s="34" t="s">
        <v>148</v>
      </c>
      <c r="G110" s="10">
        <v>72</v>
      </c>
      <c r="H110" s="41"/>
      <c r="I110" s="63">
        <f t="shared" si="12"/>
        <v>0</v>
      </c>
      <c r="J110" s="41">
        <v>69</v>
      </c>
      <c r="K110" s="41">
        <f>합산자재!I75</f>
        <v>0</v>
      </c>
      <c r="L110" s="63">
        <f t="shared" si="13"/>
        <v>0</v>
      </c>
      <c r="M110" s="41">
        <f>합산자재!J75</f>
        <v>0</v>
      </c>
      <c r="N110" s="63">
        <f t="shared" si="14"/>
        <v>0</v>
      </c>
      <c r="O110" s="41" t="str">
        <f t="shared" si="15"/>
        <v/>
      </c>
      <c r="P110" s="41">
        <f t="shared" si="16"/>
        <v>0</v>
      </c>
      <c r="Q110" s="7"/>
    </row>
    <row r="111" spans="1:17" ht="23.1" customHeight="1">
      <c r="A111" s="8" t="s">
        <v>637</v>
      </c>
      <c r="B111" s="8" t="s">
        <v>831</v>
      </c>
      <c r="C111" s="8" t="s">
        <v>335</v>
      </c>
      <c r="D111" s="7" t="s">
        <v>323</v>
      </c>
      <c r="E111" s="7" t="s">
        <v>336</v>
      </c>
      <c r="F111" s="34" t="s">
        <v>148</v>
      </c>
      <c r="G111" s="10">
        <v>68</v>
      </c>
      <c r="H111" s="41"/>
      <c r="I111" s="63">
        <f t="shared" si="12"/>
        <v>0</v>
      </c>
      <c r="J111" s="41">
        <v>65</v>
      </c>
      <c r="K111" s="41">
        <f>합산자재!I76</f>
        <v>0</v>
      </c>
      <c r="L111" s="63">
        <f t="shared" si="13"/>
        <v>0</v>
      </c>
      <c r="M111" s="41">
        <f>합산자재!J76</f>
        <v>0</v>
      </c>
      <c r="N111" s="63">
        <f t="shared" si="14"/>
        <v>0</v>
      </c>
      <c r="O111" s="41" t="str">
        <f t="shared" si="15"/>
        <v/>
      </c>
      <c r="P111" s="41">
        <f t="shared" si="16"/>
        <v>0</v>
      </c>
      <c r="Q111" s="7"/>
    </row>
    <row r="112" spans="1:17" ht="23.1" customHeight="1">
      <c r="A112" s="8" t="s">
        <v>638</v>
      </c>
      <c r="B112" s="8" t="s">
        <v>831</v>
      </c>
      <c r="C112" s="8" t="s">
        <v>337</v>
      </c>
      <c r="D112" s="7" t="s">
        <v>323</v>
      </c>
      <c r="E112" s="7" t="s">
        <v>338</v>
      </c>
      <c r="F112" s="34" t="s">
        <v>148</v>
      </c>
      <c r="G112" s="10">
        <v>25</v>
      </c>
      <c r="H112" s="41"/>
      <c r="I112" s="63">
        <f t="shared" si="12"/>
        <v>0</v>
      </c>
      <c r="J112" s="41">
        <v>24</v>
      </c>
      <c r="K112" s="41">
        <f>합산자재!I77</f>
        <v>0</v>
      </c>
      <c r="L112" s="63">
        <f t="shared" si="13"/>
        <v>0</v>
      </c>
      <c r="M112" s="41">
        <f>합산자재!J77</f>
        <v>0</v>
      </c>
      <c r="N112" s="63">
        <f t="shared" si="14"/>
        <v>0</v>
      </c>
      <c r="O112" s="41" t="str">
        <f t="shared" si="15"/>
        <v/>
      </c>
      <c r="P112" s="41">
        <f t="shared" si="16"/>
        <v>0</v>
      </c>
      <c r="Q112" s="7"/>
    </row>
    <row r="113" spans="1:17" ht="23.1" customHeight="1">
      <c r="A113" s="8" t="s">
        <v>639</v>
      </c>
      <c r="B113" s="8" t="s">
        <v>831</v>
      </c>
      <c r="C113" s="8" t="s">
        <v>339</v>
      </c>
      <c r="D113" s="7" t="s">
        <v>323</v>
      </c>
      <c r="E113" s="7" t="s">
        <v>340</v>
      </c>
      <c r="F113" s="34" t="s">
        <v>148</v>
      </c>
      <c r="G113" s="10">
        <v>108</v>
      </c>
      <c r="H113" s="41"/>
      <c r="I113" s="63">
        <f t="shared" si="12"/>
        <v>0</v>
      </c>
      <c r="J113" s="41">
        <v>103</v>
      </c>
      <c r="K113" s="41">
        <f>합산자재!I78</f>
        <v>0</v>
      </c>
      <c r="L113" s="63">
        <f t="shared" si="13"/>
        <v>0</v>
      </c>
      <c r="M113" s="41">
        <f>합산자재!J78</f>
        <v>0</v>
      </c>
      <c r="N113" s="63">
        <f t="shared" si="14"/>
        <v>0</v>
      </c>
      <c r="O113" s="41" t="str">
        <f t="shared" si="15"/>
        <v/>
      </c>
      <c r="P113" s="41">
        <f t="shared" si="16"/>
        <v>0</v>
      </c>
      <c r="Q113" s="7"/>
    </row>
    <row r="114" spans="1:17" ht="23.1" customHeight="1">
      <c r="A114" s="8" t="s">
        <v>640</v>
      </c>
      <c r="B114" s="8" t="s">
        <v>831</v>
      </c>
      <c r="C114" s="8" t="s">
        <v>341</v>
      </c>
      <c r="D114" s="7" t="s">
        <v>342</v>
      </c>
      <c r="E114" s="7" t="s">
        <v>343</v>
      </c>
      <c r="F114" s="34" t="s">
        <v>236</v>
      </c>
      <c r="G114" s="10">
        <v>54</v>
      </c>
      <c r="H114" s="41"/>
      <c r="I114" s="63">
        <f t="shared" si="12"/>
        <v>0</v>
      </c>
      <c r="J114" s="41">
        <v>54</v>
      </c>
      <c r="K114" s="41">
        <f>합산자재!I79</f>
        <v>0</v>
      </c>
      <c r="L114" s="63">
        <f t="shared" si="13"/>
        <v>0</v>
      </c>
      <c r="M114" s="41">
        <f>합산자재!J79</f>
        <v>0</v>
      </c>
      <c r="N114" s="63">
        <f t="shared" si="14"/>
        <v>0</v>
      </c>
      <c r="O114" s="41" t="str">
        <f t="shared" si="15"/>
        <v/>
      </c>
      <c r="P114" s="41">
        <f t="shared" si="16"/>
        <v>0</v>
      </c>
      <c r="Q114" s="7"/>
    </row>
    <row r="115" spans="1:17" ht="23.1" customHeight="1">
      <c r="A115" s="8" t="s">
        <v>641</v>
      </c>
      <c r="B115" s="8" t="s">
        <v>831</v>
      </c>
      <c r="C115" s="8" t="s">
        <v>344</v>
      </c>
      <c r="D115" s="7" t="s">
        <v>342</v>
      </c>
      <c r="E115" s="7" t="s">
        <v>345</v>
      </c>
      <c r="F115" s="34" t="s">
        <v>236</v>
      </c>
      <c r="G115" s="10">
        <v>9</v>
      </c>
      <c r="H115" s="41"/>
      <c r="I115" s="63">
        <f t="shared" ref="I115:I146" si="17">TRUNC(G115*H115)</f>
        <v>0</v>
      </c>
      <c r="J115" s="41">
        <v>9</v>
      </c>
      <c r="K115" s="41">
        <f>합산자재!I80</f>
        <v>0</v>
      </c>
      <c r="L115" s="63">
        <f t="shared" ref="L115:L146" si="18">TRUNC(G115*K115)</f>
        <v>0</v>
      </c>
      <c r="M115" s="41">
        <f>합산자재!J80</f>
        <v>0</v>
      </c>
      <c r="N115" s="63">
        <f t="shared" ref="N115:N146" si="19">TRUNC(G115*M115)</f>
        <v>0</v>
      </c>
      <c r="O115" s="41" t="str">
        <f t="shared" ref="O115:O146" si="20">IF((H115+K115+M115)=0, "", (H115+K115+M115))</f>
        <v/>
      </c>
      <c r="P115" s="41">
        <f t="shared" ref="P115:P146" si="21">SUM(I115,L115,N115)</f>
        <v>0</v>
      </c>
      <c r="Q115" s="7"/>
    </row>
    <row r="116" spans="1:17" ht="23.1" customHeight="1">
      <c r="A116" s="8" t="s">
        <v>642</v>
      </c>
      <c r="B116" s="8" t="s">
        <v>831</v>
      </c>
      <c r="C116" s="8" t="s">
        <v>346</v>
      </c>
      <c r="D116" s="7" t="s">
        <v>342</v>
      </c>
      <c r="E116" s="7" t="s">
        <v>347</v>
      </c>
      <c r="F116" s="34" t="s">
        <v>236</v>
      </c>
      <c r="G116" s="10">
        <v>11</v>
      </c>
      <c r="H116" s="41"/>
      <c r="I116" s="63">
        <f t="shared" si="17"/>
        <v>0</v>
      </c>
      <c r="J116" s="41">
        <v>11</v>
      </c>
      <c r="K116" s="41">
        <f>합산자재!I81</f>
        <v>0</v>
      </c>
      <c r="L116" s="63">
        <f t="shared" si="18"/>
        <v>0</v>
      </c>
      <c r="M116" s="41">
        <f>합산자재!J81</f>
        <v>0</v>
      </c>
      <c r="N116" s="63">
        <f t="shared" si="19"/>
        <v>0</v>
      </c>
      <c r="O116" s="41" t="str">
        <f t="shared" si="20"/>
        <v/>
      </c>
      <c r="P116" s="41">
        <f t="shared" si="21"/>
        <v>0</v>
      </c>
      <c r="Q116" s="7"/>
    </row>
    <row r="117" spans="1:17" ht="23.1" customHeight="1">
      <c r="A117" s="8" t="s">
        <v>643</v>
      </c>
      <c r="B117" s="8" t="s">
        <v>831</v>
      </c>
      <c r="C117" s="8" t="s">
        <v>348</v>
      </c>
      <c r="D117" s="7" t="s">
        <v>342</v>
      </c>
      <c r="E117" s="7" t="s">
        <v>349</v>
      </c>
      <c r="F117" s="34" t="s">
        <v>236</v>
      </c>
      <c r="G117" s="10">
        <v>3</v>
      </c>
      <c r="H117" s="41"/>
      <c r="I117" s="63">
        <f t="shared" si="17"/>
        <v>0</v>
      </c>
      <c r="J117" s="41">
        <v>3</v>
      </c>
      <c r="K117" s="41">
        <f>합산자재!I82</f>
        <v>0</v>
      </c>
      <c r="L117" s="63">
        <f t="shared" si="18"/>
        <v>0</v>
      </c>
      <c r="M117" s="41">
        <f>합산자재!J82</f>
        <v>0</v>
      </c>
      <c r="N117" s="63">
        <f t="shared" si="19"/>
        <v>0</v>
      </c>
      <c r="O117" s="41" t="str">
        <f t="shared" si="20"/>
        <v/>
      </c>
      <c r="P117" s="41">
        <f t="shared" si="21"/>
        <v>0</v>
      </c>
      <c r="Q117" s="7"/>
    </row>
    <row r="118" spans="1:17" ht="23.1" customHeight="1">
      <c r="A118" s="8" t="s">
        <v>644</v>
      </c>
      <c r="B118" s="8" t="s">
        <v>831</v>
      </c>
      <c r="C118" s="8" t="s">
        <v>350</v>
      </c>
      <c r="D118" s="7" t="s">
        <v>351</v>
      </c>
      <c r="E118" s="7" t="s">
        <v>352</v>
      </c>
      <c r="F118" s="34" t="s">
        <v>236</v>
      </c>
      <c r="G118" s="10">
        <v>8</v>
      </c>
      <c r="H118" s="41"/>
      <c r="I118" s="63">
        <f t="shared" si="17"/>
        <v>0</v>
      </c>
      <c r="J118" s="41">
        <v>8</v>
      </c>
      <c r="K118" s="41">
        <f>합산자재!I83</f>
        <v>0</v>
      </c>
      <c r="L118" s="63">
        <f t="shared" si="18"/>
        <v>0</v>
      </c>
      <c r="M118" s="41">
        <f>합산자재!J83</f>
        <v>0</v>
      </c>
      <c r="N118" s="63">
        <f t="shared" si="19"/>
        <v>0</v>
      </c>
      <c r="O118" s="41" t="str">
        <f t="shared" si="20"/>
        <v/>
      </c>
      <c r="P118" s="41">
        <f t="shared" si="21"/>
        <v>0</v>
      </c>
      <c r="Q118" s="7"/>
    </row>
    <row r="119" spans="1:17" ht="23.1" customHeight="1">
      <c r="A119" s="8" t="s">
        <v>645</v>
      </c>
      <c r="B119" s="8" t="s">
        <v>831</v>
      </c>
      <c r="C119" s="8" t="s">
        <v>353</v>
      </c>
      <c r="D119" s="7" t="s">
        <v>351</v>
      </c>
      <c r="E119" s="7" t="s">
        <v>354</v>
      </c>
      <c r="F119" s="34" t="s">
        <v>236</v>
      </c>
      <c r="G119" s="10">
        <v>1</v>
      </c>
      <c r="H119" s="41"/>
      <c r="I119" s="63">
        <f t="shared" si="17"/>
        <v>0</v>
      </c>
      <c r="J119" s="41">
        <v>1</v>
      </c>
      <c r="K119" s="41">
        <f>합산자재!I84</f>
        <v>0</v>
      </c>
      <c r="L119" s="63">
        <f t="shared" si="18"/>
        <v>0</v>
      </c>
      <c r="M119" s="41">
        <f>합산자재!J84</f>
        <v>0</v>
      </c>
      <c r="N119" s="63">
        <f t="shared" si="19"/>
        <v>0</v>
      </c>
      <c r="O119" s="41" t="str">
        <f t="shared" si="20"/>
        <v/>
      </c>
      <c r="P119" s="41">
        <f t="shared" si="21"/>
        <v>0</v>
      </c>
      <c r="Q119" s="7"/>
    </row>
    <row r="120" spans="1:17" ht="23.1" customHeight="1">
      <c r="A120" s="8" t="s">
        <v>646</v>
      </c>
      <c r="B120" s="8" t="s">
        <v>831</v>
      </c>
      <c r="C120" s="8" t="s">
        <v>355</v>
      </c>
      <c r="D120" s="7" t="s">
        <v>351</v>
      </c>
      <c r="E120" s="7" t="s">
        <v>356</v>
      </c>
      <c r="F120" s="34" t="s">
        <v>236</v>
      </c>
      <c r="G120" s="10">
        <v>18</v>
      </c>
      <c r="H120" s="41"/>
      <c r="I120" s="63">
        <f t="shared" si="17"/>
        <v>0</v>
      </c>
      <c r="J120" s="41">
        <v>18</v>
      </c>
      <c r="K120" s="41">
        <f>합산자재!I85</f>
        <v>0</v>
      </c>
      <c r="L120" s="63">
        <f t="shared" si="18"/>
        <v>0</v>
      </c>
      <c r="M120" s="41">
        <f>합산자재!J85</f>
        <v>0</v>
      </c>
      <c r="N120" s="63">
        <f t="shared" si="19"/>
        <v>0</v>
      </c>
      <c r="O120" s="41" t="str">
        <f t="shared" si="20"/>
        <v/>
      </c>
      <c r="P120" s="41">
        <f t="shared" si="21"/>
        <v>0</v>
      </c>
      <c r="Q120" s="7"/>
    </row>
    <row r="121" spans="1:17" ht="23.1" customHeight="1">
      <c r="A121" s="8" t="s">
        <v>647</v>
      </c>
      <c r="B121" s="8" t="s">
        <v>831</v>
      </c>
      <c r="C121" s="8" t="s">
        <v>357</v>
      </c>
      <c r="D121" s="7" t="s">
        <v>342</v>
      </c>
      <c r="E121" s="7" t="s">
        <v>358</v>
      </c>
      <c r="F121" s="34" t="s">
        <v>236</v>
      </c>
      <c r="G121" s="10">
        <v>348</v>
      </c>
      <c r="H121" s="41"/>
      <c r="I121" s="63">
        <f t="shared" si="17"/>
        <v>0</v>
      </c>
      <c r="J121" s="41">
        <v>348</v>
      </c>
      <c r="K121" s="41">
        <f>합산자재!I86</f>
        <v>0</v>
      </c>
      <c r="L121" s="63">
        <f t="shared" si="18"/>
        <v>0</v>
      </c>
      <c r="M121" s="41">
        <f>합산자재!J86</f>
        <v>0</v>
      </c>
      <c r="N121" s="63">
        <f t="shared" si="19"/>
        <v>0</v>
      </c>
      <c r="O121" s="41" t="str">
        <f t="shared" si="20"/>
        <v/>
      </c>
      <c r="P121" s="41">
        <f t="shared" si="21"/>
        <v>0</v>
      </c>
      <c r="Q121" s="7"/>
    </row>
    <row r="122" spans="1:17" ht="23.1" customHeight="1">
      <c r="A122" s="8" t="s">
        <v>648</v>
      </c>
      <c r="B122" s="8" t="s">
        <v>831</v>
      </c>
      <c r="C122" s="8" t="s">
        <v>359</v>
      </c>
      <c r="D122" s="7" t="s">
        <v>342</v>
      </c>
      <c r="E122" s="7" t="s">
        <v>360</v>
      </c>
      <c r="F122" s="34" t="s">
        <v>236</v>
      </c>
      <c r="G122" s="10">
        <v>70</v>
      </c>
      <c r="H122" s="41"/>
      <c r="I122" s="63">
        <f t="shared" si="17"/>
        <v>0</v>
      </c>
      <c r="J122" s="41">
        <v>70</v>
      </c>
      <c r="K122" s="41">
        <f>합산자재!I87</f>
        <v>0</v>
      </c>
      <c r="L122" s="63">
        <f t="shared" si="18"/>
        <v>0</v>
      </c>
      <c r="M122" s="41">
        <f>합산자재!J87</f>
        <v>0</v>
      </c>
      <c r="N122" s="63">
        <f t="shared" si="19"/>
        <v>0</v>
      </c>
      <c r="O122" s="41" t="str">
        <f t="shared" si="20"/>
        <v/>
      </c>
      <c r="P122" s="41">
        <f t="shared" si="21"/>
        <v>0</v>
      </c>
      <c r="Q122" s="7"/>
    </row>
    <row r="123" spans="1:17" ht="23.1" customHeight="1">
      <c r="A123" s="8" t="s">
        <v>649</v>
      </c>
      <c r="B123" s="8" t="s">
        <v>831</v>
      </c>
      <c r="C123" s="8" t="s">
        <v>361</v>
      </c>
      <c r="D123" s="7" t="s">
        <v>342</v>
      </c>
      <c r="E123" s="7" t="s">
        <v>362</v>
      </c>
      <c r="F123" s="34" t="s">
        <v>236</v>
      </c>
      <c r="G123" s="10">
        <v>12</v>
      </c>
      <c r="H123" s="41"/>
      <c r="I123" s="63">
        <f t="shared" si="17"/>
        <v>0</v>
      </c>
      <c r="J123" s="41">
        <v>12</v>
      </c>
      <c r="K123" s="41">
        <f>합산자재!I88</f>
        <v>0</v>
      </c>
      <c r="L123" s="63">
        <f t="shared" si="18"/>
        <v>0</v>
      </c>
      <c r="M123" s="41">
        <f>합산자재!J88</f>
        <v>0</v>
      </c>
      <c r="N123" s="63">
        <f t="shared" si="19"/>
        <v>0</v>
      </c>
      <c r="O123" s="41" t="str">
        <f t="shared" si="20"/>
        <v/>
      </c>
      <c r="P123" s="41">
        <f t="shared" si="21"/>
        <v>0</v>
      </c>
      <c r="Q123" s="7"/>
    </row>
    <row r="124" spans="1:17" ht="23.1" customHeight="1">
      <c r="A124" s="8" t="s">
        <v>650</v>
      </c>
      <c r="B124" s="8" t="s">
        <v>831</v>
      </c>
      <c r="C124" s="8" t="s">
        <v>363</v>
      </c>
      <c r="D124" s="7" t="s">
        <v>342</v>
      </c>
      <c r="E124" s="7" t="s">
        <v>364</v>
      </c>
      <c r="F124" s="34" t="s">
        <v>236</v>
      </c>
      <c r="G124" s="10">
        <v>3</v>
      </c>
      <c r="H124" s="41"/>
      <c r="I124" s="63">
        <f t="shared" si="17"/>
        <v>0</v>
      </c>
      <c r="J124" s="41">
        <v>3</v>
      </c>
      <c r="K124" s="41">
        <f>합산자재!I89</f>
        <v>0</v>
      </c>
      <c r="L124" s="63">
        <f t="shared" si="18"/>
        <v>0</v>
      </c>
      <c r="M124" s="41">
        <f>합산자재!J89</f>
        <v>0</v>
      </c>
      <c r="N124" s="63">
        <f t="shared" si="19"/>
        <v>0</v>
      </c>
      <c r="O124" s="41" t="str">
        <f t="shared" si="20"/>
        <v/>
      </c>
      <c r="P124" s="41">
        <f t="shared" si="21"/>
        <v>0</v>
      </c>
      <c r="Q124" s="7"/>
    </row>
    <row r="125" spans="1:17" ht="23.1" customHeight="1">
      <c r="A125" s="8" t="s">
        <v>651</v>
      </c>
      <c r="B125" s="8" t="s">
        <v>831</v>
      </c>
      <c r="C125" s="8" t="s">
        <v>365</v>
      </c>
      <c r="D125" s="7" t="s">
        <v>351</v>
      </c>
      <c r="E125" s="7" t="s">
        <v>366</v>
      </c>
      <c r="F125" s="34" t="s">
        <v>236</v>
      </c>
      <c r="G125" s="10">
        <v>41</v>
      </c>
      <c r="H125" s="41"/>
      <c r="I125" s="63">
        <f t="shared" si="17"/>
        <v>0</v>
      </c>
      <c r="J125" s="41">
        <v>41</v>
      </c>
      <c r="K125" s="41">
        <f>합산자재!I90</f>
        <v>0</v>
      </c>
      <c r="L125" s="63">
        <f t="shared" si="18"/>
        <v>0</v>
      </c>
      <c r="M125" s="41">
        <f>합산자재!J90</f>
        <v>0</v>
      </c>
      <c r="N125" s="63">
        <f t="shared" si="19"/>
        <v>0</v>
      </c>
      <c r="O125" s="41" t="str">
        <f t="shared" si="20"/>
        <v/>
      </c>
      <c r="P125" s="41">
        <f t="shared" si="21"/>
        <v>0</v>
      </c>
      <c r="Q125" s="7"/>
    </row>
    <row r="126" spans="1:17" ht="23.1" customHeight="1">
      <c r="A126" s="8" t="s">
        <v>652</v>
      </c>
      <c r="B126" s="8" t="s">
        <v>831</v>
      </c>
      <c r="C126" s="8" t="s">
        <v>367</v>
      </c>
      <c r="D126" s="7" t="s">
        <v>351</v>
      </c>
      <c r="E126" s="7" t="s">
        <v>368</v>
      </c>
      <c r="F126" s="34" t="s">
        <v>236</v>
      </c>
      <c r="G126" s="10">
        <v>33</v>
      </c>
      <c r="H126" s="41"/>
      <c r="I126" s="63">
        <f t="shared" si="17"/>
        <v>0</v>
      </c>
      <c r="J126" s="41">
        <v>33</v>
      </c>
      <c r="K126" s="41">
        <f>합산자재!I91</f>
        <v>0</v>
      </c>
      <c r="L126" s="63">
        <f t="shared" si="18"/>
        <v>0</v>
      </c>
      <c r="M126" s="41">
        <f>합산자재!J91</f>
        <v>0</v>
      </c>
      <c r="N126" s="63">
        <f t="shared" si="19"/>
        <v>0</v>
      </c>
      <c r="O126" s="41" t="str">
        <f t="shared" si="20"/>
        <v/>
      </c>
      <c r="P126" s="41">
        <f t="shared" si="21"/>
        <v>0</v>
      </c>
      <c r="Q126" s="7"/>
    </row>
    <row r="127" spans="1:17" ht="23.1" customHeight="1">
      <c r="A127" s="8" t="s">
        <v>653</v>
      </c>
      <c r="B127" s="8" t="s">
        <v>831</v>
      </c>
      <c r="C127" s="8" t="s">
        <v>369</v>
      </c>
      <c r="D127" s="7" t="s">
        <v>351</v>
      </c>
      <c r="E127" s="7" t="s">
        <v>370</v>
      </c>
      <c r="F127" s="34" t="s">
        <v>236</v>
      </c>
      <c r="G127" s="10">
        <v>29</v>
      </c>
      <c r="H127" s="41"/>
      <c r="I127" s="63">
        <f t="shared" si="17"/>
        <v>0</v>
      </c>
      <c r="J127" s="41">
        <v>29</v>
      </c>
      <c r="K127" s="41">
        <f>합산자재!I92</f>
        <v>0</v>
      </c>
      <c r="L127" s="63">
        <f t="shared" si="18"/>
        <v>0</v>
      </c>
      <c r="M127" s="41">
        <f>합산자재!J92</f>
        <v>0</v>
      </c>
      <c r="N127" s="63">
        <f t="shared" si="19"/>
        <v>0</v>
      </c>
      <c r="O127" s="41" t="str">
        <f t="shared" si="20"/>
        <v/>
      </c>
      <c r="P127" s="41">
        <f t="shared" si="21"/>
        <v>0</v>
      </c>
      <c r="Q127" s="7"/>
    </row>
    <row r="128" spans="1:17" ht="23.1" customHeight="1">
      <c r="A128" s="8" t="s">
        <v>654</v>
      </c>
      <c r="B128" s="8" t="s">
        <v>831</v>
      </c>
      <c r="C128" s="8" t="s">
        <v>371</v>
      </c>
      <c r="D128" s="7" t="s">
        <v>351</v>
      </c>
      <c r="E128" s="7" t="s">
        <v>372</v>
      </c>
      <c r="F128" s="34" t="s">
        <v>236</v>
      </c>
      <c r="G128" s="10">
        <v>11</v>
      </c>
      <c r="H128" s="41"/>
      <c r="I128" s="63">
        <f t="shared" si="17"/>
        <v>0</v>
      </c>
      <c r="J128" s="41">
        <v>11</v>
      </c>
      <c r="K128" s="41">
        <f>합산자재!I93</f>
        <v>0</v>
      </c>
      <c r="L128" s="63">
        <f t="shared" si="18"/>
        <v>0</v>
      </c>
      <c r="M128" s="41">
        <f>합산자재!J93</f>
        <v>0</v>
      </c>
      <c r="N128" s="63">
        <f t="shared" si="19"/>
        <v>0</v>
      </c>
      <c r="O128" s="41" t="str">
        <f t="shared" si="20"/>
        <v/>
      </c>
      <c r="P128" s="41">
        <f t="shared" si="21"/>
        <v>0</v>
      </c>
      <c r="Q128" s="7"/>
    </row>
    <row r="129" spans="1:17" ht="23.1" customHeight="1">
      <c r="A129" s="8" t="s">
        <v>655</v>
      </c>
      <c r="B129" s="8" t="s">
        <v>831</v>
      </c>
      <c r="C129" s="8" t="s">
        <v>373</v>
      </c>
      <c r="D129" s="7" t="s">
        <v>351</v>
      </c>
      <c r="E129" s="7" t="s">
        <v>374</v>
      </c>
      <c r="F129" s="34" t="s">
        <v>236</v>
      </c>
      <c r="G129" s="10">
        <v>15</v>
      </c>
      <c r="H129" s="41"/>
      <c r="I129" s="63">
        <f t="shared" si="17"/>
        <v>0</v>
      </c>
      <c r="J129" s="41">
        <v>15</v>
      </c>
      <c r="K129" s="41">
        <f>합산자재!I94</f>
        <v>0</v>
      </c>
      <c r="L129" s="63">
        <f t="shared" si="18"/>
        <v>0</v>
      </c>
      <c r="M129" s="41">
        <f>합산자재!J94</f>
        <v>0</v>
      </c>
      <c r="N129" s="63">
        <f t="shared" si="19"/>
        <v>0</v>
      </c>
      <c r="O129" s="41" t="str">
        <f t="shared" si="20"/>
        <v/>
      </c>
      <c r="P129" s="41">
        <f t="shared" si="21"/>
        <v>0</v>
      </c>
      <c r="Q129" s="7"/>
    </row>
    <row r="130" spans="1:17" ht="23.1" customHeight="1">
      <c r="A130" s="8" t="s">
        <v>656</v>
      </c>
      <c r="B130" s="8" t="s">
        <v>831</v>
      </c>
      <c r="C130" s="8" t="s">
        <v>375</v>
      </c>
      <c r="D130" s="7" t="s">
        <v>342</v>
      </c>
      <c r="E130" s="7" t="s">
        <v>376</v>
      </c>
      <c r="F130" s="34" t="s">
        <v>236</v>
      </c>
      <c r="G130" s="10">
        <v>334</v>
      </c>
      <c r="H130" s="41"/>
      <c r="I130" s="63">
        <f t="shared" si="17"/>
        <v>0</v>
      </c>
      <c r="J130" s="41">
        <v>334</v>
      </c>
      <c r="K130" s="41">
        <f>합산자재!I95</f>
        <v>0</v>
      </c>
      <c r="L130" s="63">
        <f t="shared" si="18"/>
        <v>0</v>
      </c>
      <c r="M130" s="41">
        <f>합산자재!J95</f>
        <v>0</v>
      </c>
      <c r="N130" s="63">
        <f t="shared" si="19"/>
        <v>0</v>
      </c>
      <c r="O130" s="41" t="str">
        <f t="shared" si="20"/>
        <v/>
      </c>
      <c r="P130" s="41">
        <f t="shared" si="21"/>
        <v>0</v>
      </c>
      <c r="Q130" s="7"/>
    </row>
    <row r="131" spans="1:17" ht="23.1" customHeight="1">
      <c r="A131" s="8" t="s">
        <v>657</v>
      </c>
      <c r="B131" s="8" t="s">
        <v>831</v>
      </c>
      <c r="C131" s="8" t="s">
        <v>377</v>
      </c>
      <c r="D131" s="7" t="s">
        <v>342</v>
      </c>
      <c r="E131" s="7" t="s">
        <v>378</v>
      </c>
      <c r="F131" s="34" t="s">
        <v>236</v>
      </c>
      <c r="G131" s="10">
        <v>79</v>
      </c>
      <c r="H131" s="41"/>
      <c r="I131" s="63">
        <f t="shared" si="17"/>
        <v>0</v>
      </c>
      <c r="J131" s="41">
        <v>79</v>
      </c>
      <c r="K131" s="41">
        <f>합산자재!I96</f>
        <v>0</v>
      </c>
      <c r="L131" s="63">
        <f t="shared" si="18"/>
        <v>0</v>
      </c>
      <c r="M131" s="41">
        <f>합산자재!J96</f>
        <v>0</v>
      </c>
      <c r="N131" s="63">
        <f t="shared" si="19"/>
        <v>0</v>
      </c>
      <c r="O131" s="41" t="str">
        <f t="shared" si="20"/>
        <v/>
      </c>
      <c r="P131" s="41">
        <f t="shared" si="21"/>
        <v>0</v>
      </c>
      <c r="Q131" s="7"/>
    </row>
    <row r="132" spans="1:17" ht="23.1" customHeight="1">
      <c r="A132" s="8" t="s">
        <v>658</v>
      </c>
      <c r="B132" s="8" t="s">
        <v>831</v>
      </c>
      <c r="C132" s="8" t="s">
        <v>379</v>
      </c>
      <c r="D132" s="7" t="s">
        <v>342</v>
      </c>
      <c r="E132" s="7" t="s">
        <v>380</v>
      </c>
      <c r="F132" s="34" t="s">
        <v>236</v>
      </c>
      <c r="G132" s="10">
        <v>11</v>
      </c>
      <c r="H132" s="41"/>
      <c r="I132" s="63">
        <f t="shared" si="17"/>
        <v>0</v>
      </c>
      <c r="J132" s="41">
        <v>11</v>
      </c>
      <c r="K132" s="41">
        <f>합산자재!I97</f>
        <v>0</v>
      </c>
      <c r="L132" s="63">
        <f t="shared" si="18"/>
        <v>0</v>
      </c>
      <c r="M132" s="41">
        <f>합산자재!J97</f>
        <v>0</v>
      </c>
      <c r="N132" s="63">
        <f t="shared" si="19"/>
        <v>0</v>
      </c>
      <c r="O132" s="41" t="str">
        <f t="shared" si="20"/>
        <v/>
      </c>
      <c r="P132" s="41">
        <f t="shared" si="21"/>
        <v>0</v>
      </c>
      <c r="Q132" s="7"/>
    </row>
    <row r="133" spans="1:17" ht="23.1" customHeight="1">
      <c r="A133" s="8" t="s">
        <v>659</v>
      </c>
      <c r="B133" s="8" t="s">
        <v>831</v>
      </c>
      <c r="C133" s="8" t="s">
        <v>381</v>
      </c>
      <c r="D133" s="7" t="s">
        <v>351</v>
      </c>
      <c r="E133" s="7" t="s">
        <v>382</v>
      </c>
      <c r="F133" s="34" t="s">
        <v>236</v>
      </c>
      <c r="G133" s="10">
        <v>41</v>
      </c>
      <c r="H133" s="41"/>
      <c r="I133" s="63">
        <f t="shared" si="17"/>
        <v>0</v>
      </c>
      <c r="J133" s="41">
        <v>41</v>
      </c>
      <c r="K133" s="41">
        <f>합산자재!I98</f>
        <v>0</v>
      </c>
      <c r="L133" s="63">
        <f t="shared" si="18"/>
        <v>0</v>
      </c>
      <c r="M133" s="41">
        <f>합산자재!J98</f>
        <v>0</v>
      </c>
      <c r="N133" s="63">
        <f t="shared" si="19"/>
        <v>0</v>
      </c>
      <c r="O133" s="41" t="str">
        <f t="shared" si="20"/>
        <v/>
      </c>
      <c r="P133" s="41">
        <f t="shared" si="21"/>
        <v>0</v>
      </c>
      <c r="Q133" s="7"/>
    </row>
    <row r="134" spans="1:17" ht="23.1" customHeight="1">
      <c r="A134" s="8" t="s">
        <v>660</v>
      </c>
      <c r="B134" s="8" t="s">
        <v>831</v>
      </c>
      <c r="C134" s="8" t="s">
        <v>383</v>
      </c>
      <c r="D134" s="7" t="s">
        <v>351</v>
      </c>
      <c r="E134" s="7" t="s">
        <v>384</v>
      </c>
      <c r="F134" s="34" t="s">
        <v>236</v>
      </c>
      <c r="G134" s="10">
        <v>39</v>
      </c>
      <c r="H134" s="41"/>
      <c r="I134" s="63">
        <f t="shared" si="17"/>
        <v>0</v>
      </c>
      <c r="J134" s="41">
        <v>39</v>
      </c>
      <c r="K134" s="41">
        <f>합산자재!I99</f>
        <v>0</v>
      </c>
      <c r="L134" s="63">
        <f t="shared" si="18"/>
        <v>0</v>
      </c>
      <c r="M134" s="41">
        <f>합산자재!J99</f>
        <v>0</v>
      </c>
      <c r="N134" s="63">
        <f t="shared" si="19"/>
        <v>0</v>
      </c>
      <c r="O134" s="41" t="str">
        <f t="shared" si="20"/>
        <v/>
      </c>
      <c r="P134" s="41">
        <f t="shared" si="21"/>
        <v>0</v>
      </c>
      <c r="Q134" s="7"/>
    </row>
    <row r="135" spans="1:17" ht="23.1" customHeight="1">
      <c r="A135" s="8" t="s">
        <v>661</v>
      </c>
      <c r="B135" s="8" t="s">
        <v>831</v>
      </c>
      <c r="C135" s="8" t="s">
        <v>385</v>
      </c>
      <c r="D135" s="7" t="s">
        <v>351</v>
      </c>
      <c r="E135" s="7" t="s">
        <v>386</v>
      </c>
      <c r="F135" s="34" t="s">
        <v>236</v>
      </c>
      <c r="G135" s="10">
        <v>32</v>
      </c>
      <c r="H135" s="41"/>
      <c r="I135" s="63">
        <f t="shared" si="17"/>
        <v>0</v>
      </c>
      <c r="J135" s="41">
        <v>32</v>
      </c>
      <c r="K135" s="41">
        <f>합산자재!I100</f>
        <v>0</v>
      </c>
      <c r="L135" s="63">
        <f t="shared" si="18"/>
        <v>0</v>
      </c>
      <c r="M135" s="41">
        <f>합산자재!J100</f>
        <v>0</v>
      </c>
      <c r="N135" s="63">
        <f t="shared" si="19"/>
        <v>0</v>
      </c>
      <c r="O135" s="41" t="str">
        <f t="shared" si="20"/>
        <v/>
      </c>
      <c r="P135" s="41">
        <f t="shared" si="21"/>
        <v>0</v>
      </c>
      <c r="Q135" s="7"/>
    </row>
    <row r="136" spans="1:17" ht="23.1" customHeight="1">
      <c r="A136" s="8" t="s">
        <v>662</v>
      </c>
      <c r="B136" s="8" t="s">
        <v>831</v>
      </c>
      <c r="C136" s="8" t="s">
        <v>387</v>
      </c>
      <c r="D136" s="7" t="s">
        <v>351</v>
      </c>
      <c r="E136" s="7" t="s">
        <v>388</v>
      </c>
      <c r="F136" s="34" t="s">
        <v>236</v>
      </c>
      <c r="G136" s="10">
        <v>12</v>
      </c>
      <c r="H136" s="41"/>
      <c r="I136" s="63">
        <f t="shared" si="17"/>
        <v>0</v>
      </c>
      <c r="J136" s="41">
        <v>12</v>
      </c>
      <c r="K136" s="41">
        <f>합산자재!I101</f>
        <v>0</v>
      </c>
      <c r="L136" s="63">
        <f t="shared" si="18"/>
        <v>0</v>
      </c>
      <c r="M136" s="41">
        <f>합산자재!J101</f>
        <v>0</v>
      </c>
      <c r="N136" s="63">
        <f t="shared" si="19"/>
        <v>0</v>
      </c>
      <c r="O136" s="41" t="str">
        <f t="shared" si="20"/>
        <v/>
      </c>
      <c r="P136" s="41">
        <f t="shared" si="21"/>
        <v>0</v>
      </c>
      <c r="Q136" s="7"/>
    </row>
    <row r="137" spans="1:17" ht="23.1" customHeight="1">
      <c r="A137" s="8" t="s">
        <v>663</v>
      </c>
      <c r="B137" s="8" t="s">
        <v>831</v>
      </c>
      <c r="C137" s="8" t="s">
        <v>389</v>
      </c>
      <c r="D137" s="7" t="s">
        <v>351</v>
      </c>
      <c r="E137" s="7" t="s">
        <v>390</v>
      </c>
      <c r="F137" s="34" t="s">
        <v>236</v>
      </c>
      <c r="G137" s="10">
        <v>16</v>
      </c>
      <c r="H137" s="41"/>
      <c r="I137" s="63">
        <f t="shared" si="17"/>
        <v>0</v>
      </c>
      <c r="J137" s="41">
        <v>16</v>
      </c>
      <c r="K137" s="41">
        <f>합산자재!I102</f>
        <v>0</v>
      </c>
      <c r="L137" s="63">
        <f t="shared" si="18"/>
        <v>0</v>
      </c>
      <c r="M137" s="41">
        <f>합산자재!J102</f>
        <v>0</v>
      </c>
      <c r="N137" s="63">
        <f t="shared" si="19"/>
        <v>0</v>
      </c>
      <c r="O137" s="41" t="str">
        <f t="shared" si="20"/>
        <v/>
      </c>
      <c r="P137" s="41">
        <f t="shared" si="21"/>
        <v>0</v>
      </c>
      <c r="Q137" s="7"/>
    </row>
    <row r="138" spans="1:17" ht="23.1" customHeight="1">
      <c r="A138" s="8" t="s">
        <v>667</v>
      </c>
      <c r="B138" s="8" t="s">
        <v>831</v>
      </c>
      <c r="C138" s="8" t="s">
        <v>400</v>
      </c>
      <c r="D138" s="7" t="s">
        <v>401</v>
      </c>
      <c r="E138" s="7" t="s">
        <v>402</v>
      </c>
      <c r="F138" s="34" t="s">
        <v>236</v>
      </c>
      <c r="G138" s="10">
        <v>3</v>
      </c>
      <c r="H138" s="41"/>
      <c r="I138" s="63">
        <f t="shared" si="17"/>
        <v>0</v>
      </c>
      <c r="J138" s="41">
        <v>3</v>
      </c>
      <c r="K138" s="41">
        <f>합산자재!I106</f>
        <v>0</v>
      </c>
      <c r="L138" s="63">
        <f t="shared" si="18"/>
        <v>0</v>
      </c>
      <c r="M138" s="41">
        <f>합산자재!J106</f>
        <v>0</v>
      </c>
      <c r="N138" s="63">
        <f t="shared" si="19"/>
        <v>0</v>
      </c>
      <c r="O138" s="41" t="str">
        <f t="shared" si="20"/>
        <v/>
      </c>
      <c r="P138" s="41">
        <f t="shared" si="21"/>
        <v>0</v>
      </c>
      <c r="Q138" s="7"/>
    </row>
    <row r="139" spans="1:17" ht="23.1" customHeight="1">
      <c r="A139" s="8" t="s">
        <v>668</v>
      </c>
      <c r="B139" s="8" t="s">
        <v>831</v>
      </c>
      <c r="C139" s="8" t="s">
        <v>403</v>
      </c>
      <c r="D139" s="7" t="s">
        <v>404</v>
      </c>
      <c r="E139" s="7" t="s">
        <v>405</v>
      </c>
      <c r="F139" s="34" t="s">
        <v>236</v>
      </c>
      <c r="G139" s="10">
        <v>349</v>
      </c>
      <c r="H139" s="41"/>
      <c r="I139" s="63">
        <f t="shared" si="17"/>
        <v>0</v>
      </c>
      <c r="J139" s="41">
        <v>349</v>
      </c>
      <c r="K139" s="41">
        <f>합산자재!I107</f>
        <v>0</v>
      </c>
      <c r="L139" s="63">
        <f t="shared" si="18"/>
        <v>0</v>
      </c>
      <c r="M139" s="41">
        <f>합산자재!J107</f>
        <v>0</v>
      </c>
      <c r="N139" s="63">
        <f t="shared" si="19"/>
        <v>0</v>
      </c>
      <c r="O139" s="41" t="str">
        <f t="shared" si="20"/>
        <v/>
      </c>
      <c r="P139" s="41">
        <f t="shared" si="21"/>
        <v>0</v>
      </c>
      <c r="Q139" s="7"/>
    </row>
    <row r="140" spans="1:17" ht="23.1" customHeight="1">
      <c r="A140" s="8" t="s">
        <v>669</v>
      </c>
      <c r="B140" s="8" t="s">
        <v>831</v>
      </c>
      <c r="C140" s="8" t="s">
        <v>406</v>
      </c>
      <c r="D140" s="7" t="s">
        <v>404</v>
      </c>
      <c r="E140" s="7" t="s">
        <v>407</v>
      </c>
      <c r="F140" s="34" t="s">
        <v>236</v>
      </c>
      <c r="G140" s="10">
        <v>131</v>
      </c>
      <c r="H140" s="41"/>
      <c r="I140" s="63">
        <f t="shared" si="17"/>
        <v>0</v>
      </c>
      <c r="J140" s="41">
        <v>131</v>
      </c>
      <c r="K140" s="41">
        <f>합산자재!I108</f>
        <v>0</v>
      </c>
      <c r="L140" s="63">
        <f t="shared" si="18"/>
        <v>0</v>
      </c>
      <c r="M140" s="41">
        <f>합산자재!J108</f>
        <v>0</v>
      </c>
      <c r="N140" s="63">
        <f t="shared" si="19"/>
        <v>0</v>
      </c>
      <c r="O140" s="41" t="str">
        <f t="shared" si="20"/>
        <v/>
      </c>
      <c r="P140" s="41">
        <f t="shared" si="21"/>
        <v>0</v>
      </c>
      <c r="Q140" s="7"/>
    </row>
    <row r="141" spans="1:17" ht="23.1" customHeight="1">
      <c r="A141" s="8" t="s">
        <v>670</v>
      </c>
      <c r="B141" s="8" t="s">
        <v>831</v>
      </c>
      <c r="C141" s="8" t="s">
        <v>408</v>
      </c>
      <c r="D141" s="7" t="s">
        <v>409</v>
      </c>
      <c r="E141" s="7" t="s">
        <v>410</v>
      </c>
      <c r="F141" s="34" t="s">
        <v>236</v>
      </c>
      <c r="G141" s="10">
        <v>349</v>
      </c>
      <c r="H141" s="41"/>
      <c r="I141" s="63">
        <f t="shared" si="17"/>
        <v>0</v>
      </c>
      <c r="J141" s="41">
        <v>349</v>
      </c>
      <c r="K141" s="41">
        <f>합산자재!I109</f>
        <v>0</v>
      </c>
      <c r="L141" s="63">
        <f t="shared" si="18"/>
        <v>0</v>
      </c>
      <c r="M141" s="41">
        <f>합산자재!J109</f>
        <v>0</v>
      </c>
      <c r="N141" s="63">
        <f t="shared" si="19"/>
        <v>0</v>
      </c>
      <c r="O141" s="41" t="str">
        <f t="shared" si="20"/>
        <v/>
      </c>
      <c r="P141" s="41">
        <f t="shared" si="21"/>
        <v>0</v>
      </c>
      <c r="Q141" s="7"/>
    </row>
    <row r="142" spans="1:17" ht="23.1" customHeight="1">
      <c r="A142" s="8" t="s">
        <v>671</v>
      </c>
      <c r="B142" s="8" t="s">
        <v>831</v>
      </c>
      <c r="C142" s="8" t="s">
        <v>411</v>
      </c>
      <c r="D142" s="7" t="s">
        <v>412</v>
      </c>
      <c r="E142" s="7" t="s">
        <v>413</v>
      </c>
      <c r="F142" s="34" t="s">
        <v>236</v>
      </c>
      <c r="G142" s="10">
        <v>164</v>
      </c>
      <c r="H142" s="41"/>
      <c r="I142" s="63">
        <f t="shared" si="17"/>
        <v>0</v>
      </c>
      <c r="J142" s="41">
        <v>164</v>
      </c>
      <c r="K142" s="41">
        <f>합산자재!I110</f>
        <v>0</v>
      </c>
      <c r="L142" s="63">
        <f t="shared" si="18"/>
        <v>0</v>
      </c>
      <c r="M142" s="41">
        <f>합산자재!J110</f>
        <v>0</v>
      </c>
      <c r="N142" s="63">
        <f t="shared" si="19"/>
        <v>0</v>
      </c>
      <c r="O142" s="41" t="str">
        <f t="shared" si="20"/>
        <v/>
      </c>
      <c r="P142" s="41">
        <f t="shared" si="21"/>
        <v>0</v>
      </c>
      <c r="Q142" s="7"/>
    </row>
    <row r="143" spans="1:17" ht="23.1" customHeight="1">
      <c r="A143" s="8" t="s">
        <v>672</v>
      </c>
      <c r="B143" s="8" t="s">
        <v>831</v>
      </c>
      <c r="C143" s="8" t="s">
        <v>414</v>
      </c>
      <c r="D143" s="7" t="s">
        <v>415</v>
      </c>
      <c r="E143" s="7" t="s">
        <v>416</v>
      </c>
      <c r="F143" s="34" t="s">
        <v>236</v>
      </c>
      <c r="G143" s="10">
        <v>1</v>
      </c>
      <c r="H143" s="41"/>
      <c r="I143" s="63">
        <f t="shared" si="17"/>
        <v>0</v>
      </c>
      <c r="J143" s="41">
        <v>1</v>
      </c>
      <c r="K143" s="41">
        <f>합산자재!I111</f>
        <v>0</v>
      </c>
      <c r="L143" s="63">
        <f t="shared" si="18"/>
        <v>0</v>
      </c>
      <c r="M143" s="41">
        <f>합산자재!J111</f>
        <v>0</v>
      </c>
      <c r="N143" s="63">
        <f t="shared" si="19"/>
        <v>0</v>
      </c>
      <c r="O143" s="41" t="str">
        <f t="shared" si="20"/>
        <v/>
      </c>
      <c r="P143" s="41">
        <f t="shared" si="21"/>
        <v>0</v>
      </c>
      <c r="Q143" s="7"/>
    </row>
    <row r="144" spans="1:17" ht="23.1" customHeight="1">
      <c r="A144" s="8" t="s">
        <v>673</v>
      </c>
      <c r="B144" s="8" t="s">
        <v>831</v>
      </c>
      <c r="C144" s="8" t="s">
        <v>417</v>
      </c>
      <c r="D144" s="7" t="s">
        <v>418</v>
      </c>
      <c r="E144" s="7" t="s">
        <v>419</v>
      </c>
      <c r="F144" s="34" t="s">
        <v>236</v>
      </c>
      <c r="G144" s="10">
        <v>1</v>
      </c>
      <c r="H144" s="41"/>
      <c r="I144" s="63">
        <f t="shared" si="17"/>
        <v>0</v>
      </c>
      <c r="J144" s="41">
        <v>1</v>
      </c>
      <c r="K144" s="41">
        <f>합산자재!I112</f>
        <v>0</v>
      </c>
      <c r="L144" s="63">
        <f t="shared" si="18"/>
        <v>0</v>
      </c>
      <c r="M144" s="41">
        <f>합산자재!J112</f>
        <v>0</v>
      </c>
      <c r="N144" s="63">
        <f t="shared" si="19"/>
        <v>0</v>
      </c>
      <c r="O144" s="41" t="str">
        <f t="shared" si="20"/>
        <v/>
      </c>
      <c r="P144" s="41">
        <f t="shared" si="21"/>
        <v>0</v>
      </c>
      <c r="Q144" s="7"/>
    </row>
    <row r="145" spans="1:17" ht="23.1" customHeight="1">
      <c r="A145" s="8" t="s">
        <v>674</v>
      </c>
      <c r="B145" s="8" t="s">
        <v>831</v>
      </c>
      <c r="C145" s="8" t="s">
        <v>420</v>
      </c>
      <c r="D145" s="7" t="s">
        <v>421</v>
      </c>
      <c r="E145" s="7" t="s">
        <v>422</v>
      </c>
      <c r="F145" s="34" t="s">
        <v>236</v>
      </c>
      <c r="G145" s="10">
        <v>3</v>
      </c>
      <c r="H145" s="41"/>
      <c r="I145" s="63">
        <f t="shared" si="17"/>
        <v>0</v>
      </c>
      <c r="J145" s="41">
        <v>3</v>
      </c>
      <c r="K145" s="41">
        <f>합산자재!I113</f>
        <v>0</v>
      </c>
      <c r="L145" s="63">
        <f t="shared" si="18"/>
        <v>0</v>
      </c>
      <c r="M145" s="41">
        <f>합산자재!J113</f>
        <v>0</v>
      </c>
      <c r="N145" s="63">
        <f t="shared" si="19"/>
        <v>0</v>
      </c>
      <c r="O145" s="41" t="str">
        <f t="shared" si="20"/>
        <v/>
      </c>
      <c r="P145" s="41">
        <f t="shared" si="21"/>
        <v>0</v>
      </c>
      <c r="Q145" s="7"/>
    </row>
    <row r="146" spans="1:17" ht="23.1" customHeight="1">
      <c r="A146" s="8" t="s">
        <v>675</v>
      </c>
      <c r="B146" s="8" t="s">
        <v>831</v>
      </c>
      <c r="C146" s="8" t="s">
        <v>423</v>
      </c>
      <c r="D146" s="7" t="s">
        <v>424</v>
      </c>
      <c r="E146" s="7" t="s">
        <v>425</v>
      </c>
      <c r="F146" s="34" t="s">
        <v>236</v>
      </c>
      <c r="G146" s="10">
        <v>3</v>
      </c>
      <c r="H146" s="41"/>
      <c r="I146" s="63">
        <f t="shared" si="17"/>
        <v>0</v>
      </c>
      <c r="J146" s="41">
        <v>3</v>
      </c>
      <c r="K146" s="41">
        <f>합산자재!I114</f>
        <v>0</v>
      </c>
      <c r="L146" s="63">
        <f t="shared" si="18"/>
        <v>0</v>
      </c>
      <c r="M146" s="41">
        <f>합산자재!J114</f>
        <v>0</v>
      </c>
      <c r="N146" s="63">
        <f t="shared" si="19"/>
        <v>0</v>
      </c>
      <c r="O146" s="41" t="str">
        <f t="shared" si="20"/>
        <v/>
      </c>
      <c r="P146" s="41">
        <f t="shared" si="21"/>
        <v>0</v>
      </c>
      <c r="Q146" s="7"/>
    </row>
    <row r="147" spans="1:17" ht="23.1" customHeight="1">
      <c r="A147" s="8" t="s">
        <v>676</v>
      </c>
      <c r="B147" s="8" t="s">
        <v>831</v>
      </c>
      <c r="C147" s="8" t="s">
        <v>426</v>
      </c>
      <c r="D147" s="7" t="s">
        <v>427</v>
      </c>
      <c r="E147" s="7" t="s">
        <v>428</v>
      </c>
      <c r="F147" s="34" t="s">
        <v>236</v>
      </c>
      <c r="G147" s="10">
        <v>3</v>
      </c>
      <c r="H147" s="41"/>
      <c r="I147" s="63">
        <f t="shared" ref="I147:I168" si="22">TRUNC(G147*H147)</f>
        <v>0</v>
      </c>
      <c r="J147" s="41">
        <v>3</v>
      </c>
      <c r="K147" s="41">
        <f>합산자재!I115</f>
        <v>0</v>
      </c>
      <c r="L147" s="63">
        <f t="shared" ref="L147:L168" si="23">TRUNC(G147*K147)</f>
        <v>0</v>
      </c>
      <c r="M147" s="41">
        <f>합산자재!J115</f>
        <v>0</v>
      </c>
      <c r="N147" s="63">
        <f t="shared" ref="N147:N168" si="24">TRUNC(G147*M147)</f>
        <v>0</v>
      </c>
      <c r="O147" s="41" t="str">
        <f t="shared" ref="O147:O173" si="25">IF((H147+K147+M147)=0, "", (H147+K147+M147))</f>
        <v/>
      </c>
      <c r="P147" s="41">
        <f t="shared" ref="P147:P173" si="26">SUM(I147,L147,N147)</f>
        <v>0</v>
      </c>
      <c r="Q147" s="7"/>
    </row>
    <row r="148" spans="1:17" ht="23.1" customHeight="1">
      <c r="A148" s="8" t="s">
        <v>677</v>
      </c>
      <c r="B148" s="8" t="s">
        <v>831</v>
      </c>
      <c r="C148" s="8" t="s">
        <v>429</v>
      </c>
      <c r="D148" s="7" t="s">
        <v>430</v>
      </c>
      <c r="E148" s="7" t="s">
        <v>431</v>
      </c>
      <c r="F148" s="34" t="s">
        <v>236</v>
      </c>
      <c r="G148" s="10">
        <v>6</v>
      </c>
      <c r="H148" s="41"/>
      <c r="I148" s="63">
        <f t="shared" si="22"/>
        <v>0</v>
      </c>
      <c r="J148" s="41">
        <v>6</v>
      </c>
      <c r="K148" s="41">
        <f>합산자재!I116</f>
        <v>0</v>
      </c>
      <c r="L148" s="63">
        <f t="shared" si="23"/>
        <v>0</v>
      </c>
      <c r="M148" s="41">
        <f>합산자재!J116</f>
        <v>0</v>
      </c>
      <c r="N148" s="63">
        <f t="shared" si="24"/>
        <v>0</v>
      </c>
      <c r="O148" s="41" t="str">
        <f t="shared" si="25"/>
        <v/>
      </c>
      <c r="P148" s="41">
        <f t="shared" si="26"/>
        <v>0</v>
      </c>
      <c r="Q148" s="7"/>
    </row>
    <row r="149" spans="1:17" ht="23.1" customHeight="1">
      <c r="A149" s="8" t="s">
        <v>752</v>
      </c>
      <c r="B149" s="8" t="s">
        <v>831</v>
      </c>
      <c r="C149" s="8" t="s">
        <v>753</v>
      </c>
      <c r="D149" s="7" t="s">
        <v>455</v>
      </c>
      <c r="E149" s="7" t="s">
        <v>464</v>
      </c>
      <c r="F149" s="34" t="s">
        <v>457</v>
      </c>
      <c r="G149" s="10">
        <v>205</v>
      </c>
      <c r="H149" s="41"/>
      <c r="I149" s="63">
        <f t="shared" si="22"/>
        <v>0</v>
      </c>
      <c r="J149" s="41">
        <v>205</v>
      </c>
      <c r="K149" s="41"/>
      <c r="L149" s="63">
        <f t="shared" si="23"/>
        <v>0</v>
      </c>
      <c r="M149" s="41"/>
      <c r="N149" s="63">
        <f t="shared" si="24"/>
        <v>0</v>
      </c>
      <c r="O149" s="41" t="str">
        <f t="shared" si="25"/>
        <v/>
      </c>
      <c r="P149" s="41">
        <f t="shared" si="26"/>
        <v>0</v>
      </c>
      <c r="Q149" s="7" t="s">
        <v>754</v>
      </c>
    </row>
    <row r="150" spans="1:17" ht="23.1" customHeight="1">
      <c r="A150" s="8" t="s">
        <v>755</v>
      </c>
      <c r="B150" s="8" t="s">
        <v>831</v>
      </c>
      <c r="C150" s="8" t="s">
        <v>756</v>
      </c>
      <c r="D150" s="7" t="s">
        <v>455</v>
      </c>
      <c r="E150" s="7" t="s">
        <v>466</v>
      </c>
      <c r="F150" s="34" t="s">
        <v>457</v>
      </c>
      <c r="G150" s="10">
        <v>177</v>
      </c>
      <c r="H150" s="41"/>
      <c r="I150" s="63">
        <f t="shared" si="22"/>
        <v>0</v>
      </c>
      <c r="J150" s="41">
        <v>177</v>
      </c>
      <c r="K150" s="41"/>
      <c r="L150" s="63">
        <f t="shared" si="23"/>
        <v>0</v>
      </c>
      <c r="M150" s="41"/>
      <c r="N150" s="63">
        <f t="shared" si="24"/>
        <v>0</v>
      </c>
      <c r="O150" s="41" t="str">
        <f t="shared" si="25"/>
        <v/>
      </c>
      <c r="P150" s="41">
        <f t="shared" si="26"/>
        <v>0</v>
      </c>
      <c r="Q150" s="7" t="s">
        <v>757</v>
      </c>
    </row>
    <row r="151" spans="1:17" ht="23.1" customHeight="1">
      <c r="A151" s="8" t="s">
        <v>758</v>
      </c>
      <c r="B151" s="8" t="s">
        <v>831</v>
      </c>
      <c r="C151" s="8" t="s">
        <v>759</v>
      </c>
      <c r="D151" s="7" t="s">
        <v>455</v>
      </c>
      <c r="E151" s="7" t="s">
        <v>456</v>
      </c>
      <c r="F151" s="34" t="s">
        <v>457</v>
      </c>
      <c r="G151" s="10">
        <v>161</v>
      </c>
      <c r="H151" s="41"/>
      <c r="I151" s="63">
        <f t="shared" si="22"/>
        <v>0</v>
      </c>
      <c r="J151" s="41">
        <v>161</v>
      </c>
      <c r="K151" s="41"/>
      <c r="L151" s="63">
        <f t="shared" si="23"/>
        <v>0</v>
      </c>
      <c r="M151" s="41"/>
      <c r="N151" s="63">
        <f t="shared" si="24"/>
        <v>0</v>
      </c>
      <c r="O151" s="41" t="str">
        <f t="shared" si="25"/>
        <v/>
      </c>
      <c r="P151" s="41">
        <f t="shared" si="26"/>
        <v>0</v>
      </c>
      <c r="Q151" s="7" t="s">
        <v>760</v>
      </c>
    </row>
    <row r="152" spans="1:17" ht="23.1" customHeight="1">
      <c r="A152" s="8" t="s">
        <v>761</v>
      </c>
      <c r="B152" s="8" t="s">
        <v>831</v>
      </c>
      <c r="C152" s="8" t="s">
        <v>762</v>
      </c>
      <c r="D152" s="7" t="s">
        <v>455</v>
      </c>
      <c r="E152" s="7" t="s">
        <v>459</v>
      </c>
      <c r="F152" s="34" t="s">
        <v>457</v>
      </c>
      <c r="G152" s="10">
        <v>63</v>
      </c>
      <c r="H152" s="41"/>
      <c r="I152" s="63">
        <f t="shared" si="22"/>
        <v>0</v>
      </c>
      <c r="J152" s="41">
        <v>63</v>
      </c>
      <c r="K152" s="41"/>
      <c r="L152" s="63">
        <f t="shared" si="23"/>
        <v>0</v>
      </c>
      <c r="M152" s="41"/>
      <c r="N152" s="63">
        <f t="shared" si="24"/>
        <v>0</v>
      </c>
      <c r="O152" s="41" t="str">
        <f t="shared" si="25"/>
        <v/>
      </c>
      <c r="P152" s="41">
        <f t="shared" si="26"/>
        <v>0</v>
      </c>
      <c r="Q152" s="7" t="s">
        <v>763</v>
      </c>
    </row>
    <row r="153" spans="1:17" ht="23.1" customHeight="1">
      <c r="A153" s="8" t="s">
        <v>764</v>
      </c>
      <c r="B153" s="8" t="s">
        <v>831</v>
      </c>
      <c r="C153" s="8" t="s">
        <v>765</v>
      </c>
      <c r="D153" s="7" t="s">
        <v>455</v>
      </c>
      <c r="E153" s="7" t="s">
        <v>461</v>
      </c>
      <c r="F153" s="34" t="s">
        <v>457</v>
      </c>
      <c r="G153" s="10">
        <v>109</v>
      </c>
      <c r="H153" s="41"/>
      <c r="I153" s="63">
        <f t="shared" si="22"/>
        <v>0</v>
      </c>
      <c r="J153" s="41">
        <v>109</v>
      </c>
      <c r="K153" s="41"/>
      <c r="L153" s="63">
        <f t="shared" si="23"/>
        <v>0</v>
      </c>
      <c r="M153" s="41"/>
      <c r="N153" s="63">
        <f t="shared" si="24"/>
        <v>0</v>
      </c>
      <c r="O153" s="41" t="str">
        <f t="shared" si="25"/>
        <v/>
      </c>
      <c r="P153" s="41">
        <f t="shared" si="26"/>
        <v>0</v>
      </c>
      <c r="Q153" s="7" t="s">
        <v>766</v>
      </c>
    </row>
    <row r="154" spans="1:17" ht="23.1" customHeight="1">
      <c r="A154" s="8" t="s">
        <v>767</v>
      </c>
      <c r="B154" s="8" t="s">
        <v>831</v>
      </c>
      <c r="C154" s="8" t="s">
        <v>768</v>
      </c>
      <c r="D154" s="7" t="s">
        <v>770</v>
      </c>
      <c r="E154" s="7" t="s">
        <v>771</v>
      </c>
      <c r="F154" s="34" t="s">
        <v>457</v>
      </c>
      <c r="G154" s="10">
        <v>439</v>
      </c>
      <c r="H154" s="41"/>
      <c r="I154" s="63">
        <f t="shared" si="22"/>
        <v>0</v>
      </c>
      <c r="J154" s="41">
        <v>2996</v>
      </c>
      <c r="K154" s="41"/>
      <c r="L154" s="63">
        <f t="shared" si="23"/>
        <v>0</v>
      </c>
      <c r="M154" s="41"/>
      <c r="N154" s="63">
        <f t="shared" si="24"/>
        <v>0</v>
      </c>
      <c r="O154" s="41" t="str">
        <f t="shared" si="25"/>
        <v/>
      </c>
      <c r="P154" s="41">
        <f t="shared" si="26"/>
        <v>0</v>
      </c>
      <c r="Q154" s="7" t="s">
        <v>769</v>
      </c>
    </row>
    <row r="155" spans="1:17" ht="23.1" customHeight="1">
      <c r="A155" s="8" t="s">
        <v>772</v>
      </c>
      <c r="B155" s="8" t="s">
        <v>831</v>
      </c>
      <c r="C155" s="8" t="s">
        <v>773</v>
      </c>
      <c r="D155" s="7" t="s">
        <v>770</v>
      </c>
      <c r="E155" s="7" t="s">
        <v>775</v>
      </c>
      <c r="F155" s="34" t="s">
        <v>457</v>
      </c>
      <c r="G155" s="10">
        <v>61</v>
      </c>
      <c r="H155" s="41"/>
      <c r="I155" s="63">
        <f t="shared" si="22"/>
        <v>0</v>
      </c>
      <c r="J155" s="41">
        <v>61</v>
      </c>
      <c r="K155" s="41"/>
      <c r="L155" s="63">
        <f t="shared" si="23"/>
        <v>0</v>
      </c>
      <c r="M155" s="41"/>
      <c r="N155" s="63">
        <f t="shared" si="24"/>
        <v>0</v>
      </c>
      <c r="O155" s="41" t="str">
        <f t="shared" si="25"/>
        <v/>
      </c>
      <c r="P155" s="41">
        <f t="shared" si="26"/>
        <v>0</v>
      </c>
      <c r="Q155" s="7" t="s">
        <v>774</v>
      </c>
    </row>
    <row r="156" spans="1:17" ht="23.1" customHeight="1">
      <c r="A156" s="8" t="s">
        <v>776</v>
      </c>
      <c r="B156" s="8" t="s">
        <v>831</v>
      </c>
      <c r="C156" s="8" t="s">
        <v>777</v>
      </c>
      <c r="D156" s="7" t="s">
        <v>770</v>
      </c>
      <c r="E156" s="7" t="s">
        <v>779</v>
      </c>
      <c r="F156" s="34" t="s">
        <v>457</v>
      </c>
      <c r="G156" s="10">
        <v>12</v>
      </c>
      <c r="H156" s="41"/>
      <c r="I156" s="63">
        <f t="shared" si="22"/>
        <v>0</v>
      </c>
      <c r="J156" s="41">
        <v>12</v>
      </c>
      <c r="K156" s="41"/>
      <c r="L156" s="63">
        <f t="shared" si="23"/>
        <v>0</v>
      </c>
      <c r="M156" s="41"/>
      <c r="N156" s="63">
        <f t="shared" si="24"/>
        <v>0</v>
      </c>
      <c r="O156" s="41" t="str">
        <f t="shared" si="25"/>
        <v/>
      </c>
      <c r="P156" s="41">
        <f t="shared" si="26"/>
        <v>0</v>
      </c>
      <c r="Q156" s="7" t="s">
        <v>778</v>
      </c>
    </row>
    <row r="157" spans="1:17" ht="23.1" customHeight="1">
      <c r="A157" s="8" t="s">
        <v>780</v>
      </c>
      <c r="B157" s="8" t="s">
        <v>831</v>
      </c>
      <c r="C157" s="8" t="s">
        <v>781</v>
      </c>
      <c r="D157" s="7" t="s">
        <v>770</v>
      </c>
      <c r="E157" s="7" t="s">
        <v>783</v>
      </c>
      <c r="F157" s="34" t="s">
        <v>457</v>
      </c>
      <c r="G157" s="10">
        <v>44</v>
      </c>
      <c r="H157" s="41"/>
      <c r="I157" s="63">
        <f t="shared" si="22"/>
        <v>0</v>
      </c>
      <c r="J157" s="41">
        <v>44</v>
      </c>
      <c r="K157" s="41"/>
      <c r="L157" s="63">
        <f t="shared" si="23"/>
        <v>0</v>
      </c>
      <c r="M157" s="41"/>
      <c r="N157" s="63">
        <f t="shared" si="24"/>
        <v>0</v>
      </c>
      <c r="O157" s="41" t="str">
        <f t="shared" si="25"/>
        <v/>
      </c>
      <c r="P157" s="41">
        <f t="shared" si="26"/>
        <v>0</v>
      </c>
      <c r="Q157" s="7" t="s">
        <v>782</v>
      </c>
    </row>
    <row r="158" spans="1:17" ht="23.1" customHeight="1">
      <c r="A158" s="8" t="s">
        <v>784</v>
      </c>
      <c r="B158" s="8" t="s">
        <v>831</v>
      </c>
      <c r="C158" s="8" t="s">
        <v>785</v>
      </c>
      <c r="D158" s="7" t="s">
        <v>770</v>
      </c>
      <c r="E158" s="7" t="s">
        <v>787</v>
      </c>
      <c r="F158" s="34" t="s">
        <v>457</v>
      </c>
      <c r="G158" s="10">
        <v>34</v>
      </c>
      <c r="H158" s="41"/>
      <c r="I158" s="63">
        <f t="shared" si="22"/>
        <v>0</v>
      </c>
      <c r="J158" s="41">
        <v>34</v>
      </c>
      <c r="K158" s="41"/>
      <c r="L158" s="63">
        <f t="shared" si="23"/>
        <v>0</v>
      </c>
      <c r="M158" s="41"/>
      <c r="N158" s="63">
        <f t="shared" si="24"/>
        <v>0</v>
      </c>
      <c r="O158" s="41" t="str">
        <f t="shared" si="25"/>
        <v/>
      </c>
      <c r="P158" s="41">
        <f t="shared" si="26"/>
        <v>0</v>
      </c>
      <c r="Q158" s="7" t="s">
        <v>786</v>
      </c>
    </row>
    <row r="159" spans="1:17" ht="23.1" customHeight="1">
      <c r="A159" s="8" t="s">
        <v>788</v>
      </c>
      <c r="B159" s="8" t="s">
        <v>831</v>
      </c>
      <c r="C159" s="8" t="s">
        <v>789</v>
      </c>
      <c r="D159" s="7" t="s">
        <v>770</v>
      </c>
      <c r="E159" s="7" t="s">
        <v>791</v>
      </c>
      <c r="F159" s="34" t="s">
        <v>457</v>
      </c>
      <c r="G159" s="10">
        <v>30</v>
      </c>
      <c r="H159" s="41"/>
      <c r="I159" s="63">
        <f t="shared" si="22"/>
        <v>0</v>
      </c>
      <c r="J159" s="41">
        <v>30</v>
      </c>
      <c r="K159" s="41"/>
      <c r="L159" s="63">
        <f t="shared" si="23"/>
        <v>0</v>
      </c>
      <c r="M159" s="41"/>
      <c r="N159" s="63">
        <f t="shared" si="24"/>
        <v>0</v>
      </c>
      <c r="O159" s="41" t="str">
        <f t="shared" si="25"/>
        <v/>
      </c>
      <c r="P159" s="41">
        <f t="shared" si="26"/>
        <v>0</v>
      </c>
      <c r="Q159" s="7" t="s">
        <v>790</v>
      </c>
    </row>
    <row r="160" spans="1:17" ht="23.1" customHeight="1">
      <c r="A160" s="8" t="s">
        <v>792</v>
      </c>
      <c r="B160" s="8" t="s">
        <v>831</v>
      </c>
      <c r="C160" s="8" t="s">
        <v>793</v>
      </c>
      <c r="D160" s="7" t="s">
        <v>770</v>
      </c>
      <c r="E160" s="7" t="s">
        <v>795</v>
      </c>
      <c r="F160" s="34" t="s">
        <v>457</v>
      </c>
      <c r="G160" s="10">
        <v>12</v>
      </c>
      <c r="H160" s="41"/>
      <c r="I160" s="63">
        <f t="shared" si="22"/>
        <v>0</v>
      </c>
      <c r="J160" s="41">
        <v>12</v>
      </c>
      <c r="K160" s="41"/>
      <c r="L160" s="63">
        <f t="shared" si="23"/>
        <v>0</v>
      </c>
      <c r="M160" s="41"/>
      <c r="N160" s="63">
        <f t="shared" si="24"/>
        <v>0</v>
      </c>
      <c r="O160" s="41" t="str">
        <f t="shared" si="25"/>
        <v/>
      </c>
      <c r="P160" s="41">
        <f t="shared" si="26"/>
        <v>0</v>
      </c>
      <c r="Q160" s="7" t="s">
        <v>794</v>
      </c>
    </row>
    <row r="161" spans="1:31" ht="23.1" customHeight="1">
      <c r="A161" s="8" t="s">
        <v>796</v>
      </c>
      <c r="B161" s="8" t="s">
        <v>831</v>
      </c>
      <c r="C161" s="8" t="s">
        <v>797</v>
      </c>
      <c r="D161" s="7" t="s">
        <v>770</v>
      </c>
      <c r="E161" s="7" t="s">
        <v>799</v>
      </c>
      <c r="F161" s="34" t="s">
        <v>457</v>
      </c>
      <c r="G161" s="10">
        <v>49</v>
      </c>
      <c r="H161" s="41"/>
      <c r="I161" s="63">
        <f t="shared" si="22"/>
        <v>0</v>
      </c>
      <c r="J161" s="41">
        <v>49</v>
      </c>
      <c r="K161" s="41"/>
      <c r="L161" s="63">
        <f t="shared" si="23"/>
        <v>0</v>
      </c>
      <c r="M161" s="41"/>
      <c r="N161" s="63">
        <f t="shared" si="24"/>
        <v>0</v>
      </c>
      <c r="O161" s="41" t="str">
        <f t="shared" si="25"/>
        <v/>
      </c>
      <c r="P161" s="41">
        <f t="shared" si="26"/>
        <v>0</v>
      </c>
      <c r="Q161" s="7" t="s">
        <v>798</v>
      </c>
    </row>
    <row r="162" spans="1:31" ht="23.1" customHeight="1">
      <c r="A162" s="8" t="s">
        <v>800</v>
      </c>
      <c r="B162" s="8" t="s">
        <v>831</v>
      </c>
      <c r="C162" s="8" t="s">
        <v>801</v>
      </c>
      <c r="D162" s="7" t="s">
        <v>803</v>
      </c>
      <c r="E162" s="7" t="s">
        <v>737</v>
      </c>
      <c r="F162" s="34" t="s">
        <v>457</v>
      </c>
      <c r="G162" s="10">
        <v>25</v>
      </c>
      <c r="H162" s="41"/>
      <c r="I162" s="63">
        <f t="shared" si="22"/>
        <v>0</v>
      </c>
      <c r="J162" s="41">
        <v>94</v>
      </c>
      <c r="K162" s="41"/>
      <c r="L162" s="63">
        <f t="shared" si="23"/>
        <v>0</v>
      </c>
      <c r="M162" s="41"/>
      <c r="N162" s="63">
        <f t="shared" si="24"/>
        <v>0</v>
      </c>
      <c r="O162" s="41" t="str">
        <f t="shared" si="25"/>
        <v/>
      </c>
      <c r="P162" s="41">
        <f t="shared" si="26"/>
        <v>0</v>
      </c>
      <c r="Q162" s="7" t="s">
        <v>802</v>
      </c>
    </row>
    <row r="163" spans="1:31" ht="23.1" customHeight="1">
      <c r="A163" s="8" t="s">
        <v>804</v>
      </c>
      <c r="B163" s="8" t="s">
        <v>831</v>
      </c>
      <c r="C163" s="8" t="s">
        <v>805</v>
      </c>
      <c r="D163" s="7" t="s">
        <v>803</v>
      </c>
      <c r="E163" s="7" t="s">
        <v>739</v>
      </c>
      <c r="F163" s="34" t="s">
        <v>457</v>
      </c>
      <c r="G163" s="10">
        <v>4</v>
      </c>
      <c r="H163" s="41"/>
      <c r="I163" s="63">
        <f t="shared" si="22"/>
        <v>0</v>
      </c>
      <c r="J163" s="41">
        <v>4</v>
      </c>
      <c r="K163" s="41"/>
      <c r="L163" s="63">
        <f t="shared" si="23"/>
        <v>0</v>
      </c>
      <c r="M163" s="41"/>
      <c r="N163" s="63">
        <f t="shared" si="24"/>
        <v>0</v>
      </c>
      <c r="O163" s="41" t="str">
        <f t="shared" si="25"/>
        <v/>
      </c>
      <c r="P163" s="41">
        <f t="shared" si="26"/>
        <v>0</v>
      </c>
      <c r="Q163" s="7" t="s">
        <v>806</v>
      </c>
    </row>
    <row r="164" spans="1:31" ht="23.1" customHeight="1">
      <c r="A164" s="8" t="s">
        <v>807</v>
      </c>
      <c r="B164" s="8" t="s">
        <v>831</v>
      </c>
      <c r="C164" s="8" t="s">
        <v>808</v>
      </c>
      <c r="D164" s="7" t="s">
        <v>803</v>
      </c>
      <c r="E164" s="7" t="s">
        <v>740</v>
      </c>
      <c r="F164" s="34" t="s">
        <v>457</v>
      </c>
      <c r="G164" s="10">
        <v>3</v>
      </c>
      <c r="H164" s="41"/>
      <c r="I164" s="63">
        <f t="shared" si="22"/>
        <v>0</v>
      </c>
      <c r="J164" s="41">
        <v>3</v>
      </c>
      <c r="K164" s="41"/>
      <c r="L164" s="63">
        <f t="shared" si="23"/>
        <v>0</v>
      </c>
      <c r="M164" s="41"/>
      <c r="N164" s="63">
        <f t="shared" si="24"/>
        <v>0</v>
      </c>
      <c r="O164" s="41" t="str">
        <f t="shared" si="25"/>
        <v/>
      </c>
      <c r="P164" s="41">
        <f t="shared" si="26"/>
        <v>0</v>
      </c>
      <c r="Q164" s="7" t="s">
        <v>809</v>
      </c>
    </row>
    <row r="165" spans="1:31" ht="23.1" customHeight="1">
      <c r="A165" s="8" t="s">
        <v>810</v>
      </c>
      <c r="B165" s="8" t="s">
        <v>831</v>
      </c>
      <c r="C165" s="8" t="s">
        <v>811</v>
      </c>
      <c r="D165" s="7" t="s">
        <v>813</v>
      </c>
      <c r="E165" s="7" t="s">
        <v>473</v>
      </c>
      <c r="F165" s="34" t="s">
        <v>457</v>
      </c>
      <c r="G165" s="10">
        <v>19</v>
      </c>
      <c r="H165" s="41"/>
      <c r="I165" s="63">
        <f t="shared" si="22"/>
        <v>0</v>
      </c>
      <c r="J165" s="41">
        <v>19</v>
      </c>
      <c r="K165" s="41"/>
      <c r="L165" s="63">
        <f t="shared" si="23"/>
        <v>0</v>
      </c>
      <c r="M165" s="41"/>
      <c r="N165" s="63">
        <f t="shared" si="24"/>
        <v>0</v>
      </c>
      <c r="O165" s="41" t="str">
        <f t="shared" si="25"/>
        <v/>
      </c>
      <c r="P165" s="41">
        <f t="shared" si="26"/>
        <v>0</v>
      </c>
      <c r="Q165" s="7" t="s">
        <v>812</v>
      </c>
    </row>
    <row r="166" spans="1:31" ht="23.1" customHeight="1">
      <c r="A166" s="8" t="s">
        <v>814</v>
      </c>
      <c r="B166" s="8" t="s">
        <v>831</v>
      </c>
      <c r="C166" s="8" t="s">
        <v>815</v>
      </c>
      <c r="D166" s="7" t="s">
        <v>813</v>
      </c>
      <c r="E166" s="7" t="s">
        <v>475</v>
      </c>
      <c r="F166" s="34" t="s">
        <v>457</v>
      </c>
      <c r="G166" s="10">
        <v>6</v>
      </c>
      <c r="H166" s="41"/>
      <c r="I166" s="63">
        <f t="shared" si="22"/>
        <v>0</v>
      </c>
      <c r="J166" s="41">
        <v>6</v>
      </c>
      <c r="K166" s="41"/>
      <c r="L166" s="63">
        <f t="shared" si="23"/>
        <v>0</v>
      </c>
      <c r="M166" s="41"/>
      <c r="N166" s="63">
        <f t="shared" si="24"/>
        <v>0</v>
      </c>
      <c r="O166" s="41" t="str">
        <f t="shared" si="25"/>
        <v/>
      </c>
      <c r="P166" s="41">
        <f t="shared" si="26"/>
        <v>0</v>
      </c>
      <c r="Q166" s="7" t="s">
        <v>816</v>
      </c>
    </row>
    <row r="167" spans="1:31" ht="23.1" customHeight="1">
      <c r="A167" s="8" t="s">
        <v>817</v>
      </c>
      <c r="B167" s="8" t="s">
        <v>831</v>
      </c>
      <c r="C167" s="8" t="s">
        <v>818</v>
      </c>
      <c r="D167" s="7" t="s">
        <v>813</v>
      </c>
      <c r="E167" s="7" t="s">
        <v>469</v>
      </c>
      <c r="F167" s="34" t="s">
        <v>457</v>
      </c>
      <c r="G167" s="10">
        <v>2</v>
      </c>
      <c r="H167" s="41"/>
      <c r="I167" s="63">
        <f t="shared" si="22"/>
        <v>0</v>
      </c>
      <c r="J167" s="41">
        <v>2</v>
      </c>
      <c r="K167" s="41"/>
      <c r="L167" s="63">
        <f t="shared" si="23"/>
        <v>0</v>
      </c>
      <c r="M167" s="41"/>
      <c r="N167" s="63">
        <f t="shared" si="24"/>
        <v>0</v>
      </c>
      <c r="O167" s="41" t="str">
        <f t="shared" si="25"/>
        <v/>
      </c>
      <c r="P167" s="41">
        <f t="shared" si="26"/>
        <v>0</v>
      </c>
      <c r="Q167" s="7" t="s">
        <v>819</v>
      </c>
    </row>
    <row r="168" spans="1:31" ht="23.1" customHeight="1">
      <c r="A168" s="8" t="s">
        <v>820</v>
      </c>
      <c r="B168" s="8" t="s">
        <v>831</v>
      </c>
      <c r="C168" s="8" t="s">
        <v>821</v>
      </c>
      <c r="D168" s="7" t="s">
        <v>813</v>
      </c>
      <c r="E168" s="7" t="s">
        <v>471</v>
      </c>
      <c r="F168" s="34" t="s">
        <v>457</v>
      </c>
      <c r="G168" s="10">
        <v>19</v>
      </c>
      <c r="H168" s="41"/>
      <c r="I168" s="63">
        <f t="shared" si="22"/>
        <v>0</v>
      </c>
      <c r="J168" s="41">
        <v>19</v>
      </c>
      <c r="K168" s="41"/>
      <c r="L168" s="63">
        <f t="shared" si="23"/>
        <v>0</v>
      </c>
      <c r="M168" s="41"/>
      <c r="N168" s="63">
        <f t="shared" si="24"/>
        <v>0</v>
      </c>
      <c r="O168" s="41" t="str">
        <f t="shared" si="25"/>
        <v/>
      </c>
      <c r="P168" s="41">
        <f t="shared" si="26"/>
        <v>0</v>
      </c>
      <c r="Q168" s="7" t="s">
        <v>822</v>
      </c>
    </row>
    <row r="169" spans="1:31" ht="23.1" customHeight="1">
      <c r="A169" s="8" t="s">
        <v>839</v>
      </c>
      <c r="B169" s="8" t="s">
        <v>831</v>
      </c>
      <c r="C169" s="8" t="s">
        <v>840</v>
      </c>
      <c r="D169" s="7" t="s">
        <v>841</v>
      </c>
      <c r="E169" s="7" t="s">
        <v>897</v>
      </c>
      <c r="F169" s="34" t="s">
        <v>738</v>
      </c>
      <c r="G169" s="10">
        <v>1</v>
      </c>
      <c r="H169" s="41">
        <f>IF(TRUNC((AD169+AC169)/$AD$3)*$AD$3-AD169 &lt;0, AC169, TRUNC((AD169+AC169)/$AD$3)*$AD$3-AD169)</f>
        <v>0</v>
      </c>
      <c r="I169" s="63">
        <f>H169</f>
        <v>0</v>
      </c>
      <c r="J169" s="41">
        <v>1</v>
      </c>
      <c r="K169" s="41"/>
      <c r="L169" s="63">
        <f t="shared" ref="L169:L173" si="27">TRUNC(G169*K169)</f>
        <v>0</v>
      </c>
      <c r="M169" s="41"/>
      <c r="N169" s="63">
        <f t="shared" ref="N169:N173" si="28">TRUNC(G169*M169)</f>
        <v>0</v>
      </c>
      <c r="O169" s="41" t="str">
        <f t="shared" si="25"/>
        <v/>
      </c>
      <c r="P169" s="41">
        <f t="shared" si="26"/>
        <v>0</v>
      </c>
      <c r="Q169" s="7"/>
      <c r="AC169" s="38">
        <f>TRUNC(TRUNC(SUM(AC82:AC168))*옵션!$B$33/100)</f>
        <v>0</v>
      </c>
      <c r="AD169" s="38">
        <f>TRUNC(SUM(I82:I168))+TRUNC(SUM(N82:N168))</f>
        <v>0</v>
      </c>
    </row>
    <row r="170" spans="1:31" ht="23.1" customHeight="1">
      <c r="A170" s="8" t="s">
        <v>730</v>
      </c>
      <c r="B170" s="8" t="s">
        <v>831</v>
      </c>
      <c r="C170" s="8" t="s">
        <v>552</v>
      </c>
      <c r="D170" s="7" t="s">
        <v>541</v>
      </c>
      <c r="E170" s="7" t="s">
        <v>553</v>
      </c>
      <c r="F170" s="34" t="s">
        <v>543</v>
      </c>
      <c r="G170" s="10">
        <v>96</v>
      </c>
      <c r="H170" s="41">
        <f>합산자재!H168</f>
        <v>0</v>
      </c>
      <c r="I170" s="63">
        <f>TRUNC(G170*H170)</f>
        <v>0</v>
      </c>
      <c r="J170" s="41" t="e">
        <f>#REF!</f>
        <v>#REF!</v>
      </c>
      <c r="K170" s="41"/>
      <c r="L170" s="63">
        <f t="shared" si="27"/>
        <v>0</v>
      </c>
      <c r="M170" s="41"/>
      <c r="N170" s="63">
        <f t="shared" si="28"/>
        <v>0</v>
      </c>
      <c r="O170" s="41" t="str">
        <f t="shared" si="25"/>
        <v/>
      </c>
      <c r="P170" s="41">
        <f t="shared" si="26"/>
        <v>0</v>
      </c>
      <c r="Q170" s="7"/>
      <c r="AE170" s="38">
        <f>L170</f>
        <v>0</v>
      </c>
    </row>
    <row r="171" spans="1:31" ht="23.1" customHeight="1">
      <c r="A171" s="8" t="s">
        <v>731</v>
      </c>
      <c r="B171" s="8" t="s">
        <v>831</v>
      </c>
      <c r="C171" s="8" t="s">
        <v>554</v>
      </c>
      <c r="D171" s="7" t="s">
        <v>541</v>
      </c>
      <c r="E171" s="7" t="s">
        <v>555</v>
      </c>
      <c r="F171" s="34" t="s">
        <v>543</v>
      </c>
      <c r="G171" s="10">
        <v>192</v>
      </c>
      <c r="H171" s="41">
        <f>합산자재!H169</f>
        <v>0</v>
      </c>
      <c r="I171" s="63">
        <f>TRUNC(G171*H171)</f>
        <v>0</v>
      </c>
      <c r="J171" s="41" t="e">
        <f>#REF!</f>
        <v>#REF!</v>
      </c>
      <c r="K171" s="41"/>
      <c r="L171" s="63">
        <f t="shared" si="27"/>
        <v>0</v>
      </c>
      <c r="M171" s="41">
        <f>합산자재!J169</f>
        <v>0</v>
      </c>
      <c r="N171" s="63">
        <f t="shared" si="28"/>
        <v>0</v>
      </c>
      <c r="O171" s="41" t="str">
        <f t="shared" si="25"/>
        <v/>
      </c>
      <c r="P171" s="41">
        <f t="shared" si="26"/>
        <v>0</v>
      </c>
      <c r="Q171" s="7"/>
      <c r="AE171" s="38">
        <f>L171</f>
        <v>0</v>
      </c>
    </row>
    <row r="172" spans="1:31" ht="23.1" customHeight="1">
      <c r="A172" s="8" t="s">
        <v>734</v>
      </c>
      <c r="B172" s="8" t="s">
        <v>831</v>
      </c>
      <c r="C172" s="8" t="s">
        <v>560</v>
      </c>
      <c r="D172" s="7" t="s">
        <v>541</v>
      </c>
      <c r="E172" s="7" t="s">
        <v>561</v>
      </c>
      <c r="F172" s="34" t="s">
        <v>543</v>
      </c>
      <c r="G172" s="10">
        <v>6</v>
      </c>
      <c r="H172" s="41">
        <f>합산자재!H172</f>
        <v>0</v>
      </c>
      <c r="I172" s="63">
        <f>TRUNC(G172*H172)</f>
        <v>0</v>
      </c>
      <c r="J172" s="41" t="e">
        <f>#REF!</f>
        <v>#REF!</v>
      </c>
      <c r="K172" s="41"/>
      <c r="L172" s="63">
        <f t="shared" si="27"/>
        <v>0</v>
      </c>
      <c r="M172" s="41">
        <f>합산자재!J172</f>
        <v>0</v>
      </c>
      <c r="N172" s="63">
        <f t="shared" si="28"/>
        <v>0</v>
      </c>
      <c r="O172" s="41" t="str">
        <f t="shared" si="25"/>
        <v/>
      </c>
      <c r="P172" s="41">
        <f t="shared" si="26"/>
        <v>0</v>
      </c>
      <c r="Q172" s="7"/>
      <c r="AE172" s="38">
        <f>L172</f>
        <v>0</v>
      </c>
    </row>
    <row r="173" spans="1:31" ht="23.1" customHeight="1">
      <c r="A173" s="8" t="s">
        <v>823</v>
      </c>
      <c r="B173" s="8" t="s">
        <v>831</v>
      </c>
      <c r="C173" s="8" t="s">
        <v>824</v>
      </c>
      <c r="D173" s="7" t="s">
        <v>825</v>
      </c>
      <c r="E173" s="7" t="s">
        <v>826</v>
      </c>
      <c r="F173" s="34" t="s">
        <v>738</v>
      </c>
      <c r="G173" s="10">
        <v>1</v>
      </c>
      <c r="H173" s="41">
        <f>IF(TRUNC((AD180+AC180)/$AE$3)*$AE$3-AD180 &lt;0, AC180, TRUNC((AD180+AC180)/$AE$3)*$AE$3-AD180)</f>
        <v>0</v>
      </c>
      <c r="I173" s="63">
        <f>H173</f>
        <v>0</v>
      </c>
      <c r="J173" s="41">
        <v>1</v>
      </c>
      <c r="K173" s="41"/>
      <c r="L173" s="63">
        <f t="shared" si="27"/>
        <v>0</v>
      </c>
      <c r="M173" s="41"/>
      <c r="N173" s="63">
        <f t="shared" si="28"/>
        <v>0</v>
      </c>
      <c r="O173" s="41" t="str">
        <f t="shared" si="25"/>
        <v/>
      </c>
      <c r="P173" s="41">
        <f t="shared" si="26"/>
        <v>0</v>
      </c>
      <c r="Q173" s="7"/>
    </row>
    <row r="174" spans="1:31" s="68" customFormat="1" ht="23.1" customHeight="1">
      <c r="A174" s="69"/>
      <c r="B174" s="69"/>
      <c r="C174" s="69"/>
      <c r="D174" s="7"/>
      <c r="E174" s="7"/>
      <c r="F174" s="34"/>
      <c r="G174" s="10"/>
      <c r="H174" s="41"/>
      <c r="I174" s="63"/>
      <c r="J174" s="41"/>
      <c r="K174" s="41"/>
      <c r="L174" s="63"/>
      <c r="M174" s="41"/>
      <c r="N174" s="63"/>
      <c r="O174" s="41"/>
      <c r="P174" s="41"/>
      <c r="Q174" s="7"/>
      <c r="AA174" s="38"/>
      <c r="AB174" s="38"/>
      <c r="AC174" s="38"/>
      <c r="AD174" s="38"/>
      <c r="AE174" s="38"/>
    </row>
    <row r="175" spans="1:31" s="68" customFormat="1" ht="23.1" customHeight="1">
      <c r="A175" s="69"/>
      <c r="B175" s="69"/>
      <c r="C175" s="69"/>
      <c r="D175" s="7"/>
      <c r="E175" s="7"/>
      <c r="F175" s="34"/>
      <c r="G175" s="10"/>
      <c r="H175" s="41"/>
      <c r="I175" s="63"/>
      <c r="J175" s="41"/>
      <c r="K175" s="41"/>
      <c r="L175" s="63"/>
      <c r="M175" s="41"/>
      <c r="N175" s="63"/>
      <c r="O175" s="41"/>
      <c r="P175" s="41"/>
      <c r="Q175" s="7"/>
      <c r="AA175" s="38"/>
      <c r="AB175" s="38"/>
      <c r="AC175" s="38"/>
      <c r="AD175" s="38"/>
      <c r="AE175" s="38"/>
    </row>
    <row r="176" spans="1:31" s="68" customFormat="1" ht="23.1" customHeight="1">
      <c r="A176" s="69"/>
      <c r="B176" s="69"/>
      <c r="C176" s="69"/>
      <c r="D176" s="7"/>
      <c r="E176" s="7"/>
      <c r="F176" s="34"/>
      <c r="G176" s="10"/>
      <c r="H176" s="41"/>
      <c r="I176" s="63"/>
      <c r="J176" s="41"/>
      <c r="K176" s="41"/>
      <c r="L176" s="63"/>
      <c r="M176" s="41"/>
      <c r="N176" s="63"/>
      <c r="O176" s="41"/>
      <c r="P176" s="41"/>
      <c r="Q176" s="7"/>
      <c r="AA176" s="38"/>
      <c r="AB176" s="38"/>
      <c r="AC176" s="38"/>
      <c r="AD176" s="38"/>
      <c r="AE176" s="38"/>
    </row>
    <row r="177" spans="1:31" s="68" customFormat="1" ht="23.1" customHeight="1">
      <c r="A177" s="69"/>
      <c r="B177" s="69"/>
      <c r="C177" s="69"/>
      <c r="D177" s="7"/>
      <c r="E177" s="7"/>
      <c r="F177" s="34"/>
      <c r="G177" s="10"/>
      <c r="H177" s="41"/>
      <c r="I177" s="63"/>
      <c r="J177" s="41"/>
      <c r="K177" s="41"/>
      <c r="L177" s="63"/>
      <c r="M177" s="41"/>
      <c r="N177" s="63"/>
      <c r="O177" s="41"/>
      <c r="P177" s="41"/>
      <c r="Q177" s="7"/>
      <c r="AA177" s="38"/>
      <c r="AB177" s="38"/>
      <c r="AC177" s="38"/>
      <c r="AD177" s="38"/>
      <c r="AE177" s="38"/>
    </row>
    <row r="178" spans="1:31" s="68" customFormat="1" ht="23.1" customHeight="1">
      <c r="A178" s="69"/>
      <c r="B178" s="69"/>
      <c r="C178" s="69"/>
      <c r="D178" s="7"/>
      <c r="E178" s="7"/>
      <c r="F178" s="34"/>
      <c r="G178" s="10"/>
      <c r="H178" s="41"/>
      <c r="I178" s="63"/>
      <c r="J178" s="41"/>
      <c r="K178" s="41"/>
      <c r="L178" s="63"/>
      <c r="M178" s="41"/>
      <c r="N178" s="63"/>
      <c r="O178" s="41"/>
      <c r="P178" s="41"/>
      <c r="Q178" s="7"/>
      <c r="AA178" s="38"/>
      <c r="AB178" s="38"/>
      <c r="AC178" s="38"/>
      <c r="AD178" s="38"/>
      <c r="AE178" s="38"/>
    </row>
    <row r="179" spans="1:31" s="68" customFormat="1" ht="23.1" customHeight="1">
      <c r="A179" s="69"/>
      <c r="B179" s="69"/>
      <c r="C179" s="69"/>
      <c r="D179" s="7"/>
      <c r="E179" s="7"/>
      <c r="F179" s="34"/>
      <c r="G179" s="10"/>
      <c r="H179" s="41"/>
      <c r="I179" s="63"/>
      <c r="J179" s="41"/>
      <c r="K179" s="41"/>
      <c r="L179" s="63"/>
      <c r="M179" s="41"/>
      <c r="N179" s="63"/>
      <c r="O179" s="41"/>
      <c r="P179" s="41"/>
      <c r="Q179" s="7"/>
      <c r="AA179" s="38"/>
      <c r="AB179" s="38"/>
      <c r="AC179" s="38"/>
      <c r="AD179" s="38"/>
      <c r="AE179" s="38"/>
    </row>
    <row r="180" spans="1:31" ht="23.1" customHeight="1">
      <c r="D180" s="7"/>
      <c r="E180" s="7"/>
      <c r="F180" s="34"/>
      <c r="G180" s="10"/>
      <c r="H180" s="41"/>
      <c r="I180" s="63"/>
      <c r="J180" s="41"/>
      <c r="K180" s="41"/>
      <c r="L180" s="63"/>
      <c r="M180" s="41"/>
      <c r="N180" s="63"/>
      <c r="O180" s="41"/>
      <c r="P180" s="41"/>
      <c r="Q180" s="7"/>
      <c r="AC180" s="38">
        <f>TRUNC(AE180*옵션!$B$36/100)</f>
        <v>0</v>
      </c>
      <c r="AD180" s="38">
        <f>TRUNC(SUM(L82:L172))</f>
        <v>0</v>
      </c>
      <c r="AE180" s="38">
        <f>TRUNC(SUM(AE82:AE173))</f>
        <v>0</v>
      </c>
    </row>
    <row r="181" spans="1:31" ht="23.1" customHeight="1">
      <c r="B181" s="8" t="s">
        <v>827</v>
      </c>
      <c r="D181" s="7" t="s">
        <v>828</v>
      </c>
      <c r="E181" s="7"/>
      <c r="F181" s="34"/>
      <c r="G181" s="10"/>
      <c r="H181" s="41"/>
      <c r="I181" s="63">
        <f>TRUNC(SUM(I82:I180))</f>
        <v>0</v>
      </c>
      <c r="J181" s="41"/>
      <c r="K181" s="41"/>
      <c r="L181" s="63">
        <f>TRUNC(SUM(L82:L180))</f>
        <v>0</v>
      </c>
      <c r="M181" s="41"/>
      <c r="N181" s="63">
        <f>TRUNC(SUM(N82:N180))</f>
        <v>0</v>
      </c>
      <c r="O181" s="41" t="str">
        <f>IF((H181+K181+M181)=0, "", (H181+K181+M181))</f>
        <v/>
      </c>
      <c r="P181" s="41">
        <f>TRUNC(SUM(P82:P180))</f>
        <v>0</v>
      </c>
      <c r="Q181" s="7"/>
    </row>
  </sheetData>
  <mergeCells count="17">
    <mergeCell ref="D4:Q4"/>
    <mergeCell ref="D56:Q56"/>
    <mergeCell ref="D82:Q82"/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185"/>
  <sheetViews>
    <sheetView topLeftCell="C1" zoomScaleNormal="100" workbookViewId="0">
      <pane ySplit="3" topLeftCell="A4" activePane="bottomLeft" state="frozen"/>
      <selection pane="bottomLeft"/>
    </sheetView>
  </sheetViews>
  <sheetFormatPr defaultRowHeight="21.6" customHeight="1"/>
  <cols>
    <col min="1" max="1" width="6.6640625" style="37" hidden="1" customWidth="1"/>
    <col min="2" max="2" width="8.55468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33" customWidth="1"/>
    <col min="7" max="7" width="11.21875" style="2" customWidth="1"/>
    <col min="8" max="8" width="13.88671875" style="38" customWidth="1"/>
    <col min="9" max="9" width="11.6640625" style="38" customWidth="1"/>
    <col min="10" max="10" width="10" style="38" customWidth="1"/>
    <col min="11" max="11" width="7" style="38" customWidth="1"/>
    <col min="12" max="12" width="14.6640625" style="38" customWidth="1"/>
    <col min="13" max="13" width="12.33203125" style="2" customWidth="1"/>
    <col min="14" max="16384" width="8.88671875" style="2"/>
  </cols>
  <sheetData>
    <row r="1" spans="1:13" ht="21.6" customHeight="1">
      <c r="B1" s="8" t="s">
        <v>736</v>
      </c>
      <c r="C1" s="138" t="s">
        <v>564</v>
      </c>
      <c r="D1" s="138"/>
      <c r="E1" s="138"/>
      <c r="F1" s="138"/>
      <c r="G1" s="138"/>
      <c r="H1" s="138"/>
      <c r="K1" s="142"/>
      <c r="L1" s="142"/>
    </row>
    <row r="2" spans="1:13" s="6" customFormat="1" ht="21.6" customHeight="1">
      <c r="A2" s="9" t="s">
        <v>67</v>
      </c>
      <c r="B2" s="53" t="s">
        <v>68</v>
      </c>
      <c r="C2" s="129" t="s">
        <v>24</v>
      </c>
      <c r="D2" s="129" t="s">
        <v>71</v>
      </c>
      <c r="E2" s="129" t="s">
        <v>72</v>
      </c>
      <c r="F2" s="130" t="s">
        <v>1</v>
      </c>
      <c r="G2" s="130" t="s">
        <v>2</v>
      </c>
      <c r="H2" s="131" t="s">
        <v>28</v>
      </c>
      <c r="I2" s="131" t="s">
        <v>29</v>
      </c>
      <c r="J2" s="131" t="s">
        <v>30</v>
      </c>
      <c r="K2" s="131" t="s">
        <v>31</v>
      </c>
      <c r="L2" s="131" t="s">
        <v>14</v>
      </c>
      <c r="M2" s="130" t="s">
        <v>69</v>
      </c>
    </row>
    <row r="3" spans="1:13" ht="21.6" customHeight="1">
      <c r="C3" s="139"/>
      <c r="D3" s="139"/>
      <c r="E3" s="139"/>
      <c r="F3" s="140"/>
      <c r="G3" s="141"/>
      <c r="H3" s="141"/>
      <c r="I3" s="141"/>
      <c r="J3" s="141"/>
      <c r="K3" s="141"/>
      <c r="L3" s="141"/>
      <c r="M3" s="141"/>
    </row>
    <row r="4" spans="1:13" ht="21.6" customHeight="1">
      <c r="B4" s="8" t="s">
        <v>565</v>
      </c>
      <c r="C4" s="7" t="s">
        <v>145</v>
      </c>
      <c r="D4" s="7" t="s">
        <v>146</v>
      </c>
      <c r="E4" s="7" t="s">
        <v>147</v>
      </c>
      <c r="F4" s="34" t="s">
        <v>148</v>
      </c>
      <c r="G4" s="10">
        <v>52</v>
      </c>
      <c r="H4" s="41" t="e">
        <f>ROUNDDOWN(#REF!*옵션!$D$11, 0)</f>
        <v>#REF!</v>
      </c>
      <c r="I4" s="41"/>
      <c r="J4" s="41"/>
      <c r="K4" s="41"/>
      <c r="L4" s="41" t="e">
        <f t="shared" ref="L4:L35" si="0">SUM(H4,I4,J4)</f>
        <v>#REF!</v>
      </c>
      <c r="M4" s="10"/>
    </row>
    <row r="5" spans="1:13" ht="21.6" customHeight="1">
      <c r="B5" s="8" t="s">
        <v>566</v>
      </c>
      <c r="C5" s="7" t="s">
        <v>149</v>
      </c>
      <c r="D5" s="7" t="s">
        <v>146</v>
      </c>
      <c r="E5" s="7" t="s">
        <v>150</v>
      </c>
      <c r="F5" s="34" t="s">
        <v>148</v>
      </c>
      <c r="G5" s="10">
        <v>55</v>
      </c>
      <c r="H5" s="41" t="e">
        <f>ROUNDDOWN(#REF!*옵션!$D$11, 0)</f>
        <v>#REF!</v>
      </c>
      <c r="I5" s="41"/>
      <c r="J5" s="41"/>
      <c r="K5" s="41"/>
      <c r="L5" s="41" t="e">
        <f t="shared" si="0"/>
        <v>#REF!</v>
      </c>
      <c r="M5" s="10"/>
    </row>
    <row r="6" spans="1:13" ht="21.6" customHeight="1">
      <c r="B6" s="8" t="s">
        <v>567</v>
      </c>
      <c r="C6" s="7" t="s">
        <v>151</v>
      </c>
      <c r="D6" s="7" t="s">
        <v>146</v>
      </c>
      <c r="E6" s="7" t="s">
        <v>152</v>
      </c>
      <c r="F6" s="34" t="s">
        <v>148</v>
      </c>
      <c r="G6" s="10">
        <v>23</v>
      </c>
      <c r="H6" s="41" t="e">
        <f>ROUNDDOWN(#REF!*옵션!$D$11, 0)</f>
        <v>#REF!</v>
      </c>
      <c r="I6" s="41"/>
      <c r="J6" s="41"/>
      <c r="K6" s="41"/>
      <c r="L6" s="41" t="e">
        <f t="shared" si="0"/>
        <v>#REF!</v>
      </c>
      <c r="M6" s="10"/>
    </row>
    <row r="7" spans="1:13" ht="21.6" customHeight="1">
      <c r="B7" s="8" t="s">
        <v>568</v>
      </c>
      <c r="C7" s="7" t="s">
        <v>153</v>
      </c>
      <c r="D7" s="7" t="s">
        <v>146</v>
      </c>
      <c r="E7" s="7" t="s">
        <v>154</v>
      </c>
      <c r="F7" s="34" t="s">
        <v>148</v>
      </c>
      <c r="G7" s="10">
        <v>8</v>
      </c>
      <c r="H7" s="41" t="e">
        <f>ROUNDDOWN(#REF!*옵션!$D$11, 0)</f>
        <v>#REF!</v>
      </c>
      <c r="I7" s="41"/>
      <c r="J7" s="41"/>
      <c r="K7" s="41"/>
      <c r="L7" s="41" t="e">
        <f t="shared" si="0"/>
        <v>#REF!</v>
      </c>
      <c r="M7" s="10"/>
    </row>
    <row r="8" spans="1:13" ht="21.6" customHeight="1">
      <c r="B8" s="8" t="s">
        <v>569</v>
      </c>
      <c r="C8" s="7" t="s">
        <v>155</v>
      </c>
      <c r="D8" s="7" t="s">
        <v>146</v>
      </c>
      <c r="E8" s="7" t="s">
        <v>156</v>
      </c>
      <c r="F8" s="34" t="s">
        <v>148</v>
      </c>
      <c r="G8" s="10">
        <v>7</v>
      </c>
      <c r="H8" s="41" t="e">
        <f>ROUNDDOWN(#REF!*옵션!$D$11, 0)</f>
        <v>#REF!</v>
      </c>
      <c r="I8" s="41"/>
      <c r="J8" s="41"/>
      <c r="K8" s="41"/>
      <c r="L8" s="41" t="e">
        <f t="shared" si="0"/>
        <v>#REF!</v>
      </c>
      <c r="M8" s="10"/>
    </row>
    <row r="9" spans="1:13" ht="21.6" customHeight="1">
      <c r="B9" s="8" t="s">
        <v>570</v>
      </c>
      <c r="C9" s="7" t="s">
        <v>157</v>
      </c>
      <c r="D9" s="7" t="s">
        <v>146</v>
      </c>
      <c r="E9" s="7" t="s">
        <v>158</v>
      </c>
      <c r="F9" s="34" t="s">
        <v>148</v>
      </c>
      <c r="G9" s="10">
        <v>45</v>
      </c>
      <c r="H9" s="41" t="e">
        <f>ROUNDDOWN(#REF!*옵션!$D$11, 0)</f>
        <v>#REF!</v>
      </c>
      <c r="I9" s="41"/>
      <c r="J9" s="41"/>
      <c r="K9" s="41"/>
      <c r="L9" s="41" t="e">
        <f t="shared" si="0"/>
        <v>#REF!</v>
      </c>
      <c r="M9" s="10"/>
    </row>
    <row r="10" spans="1:13" ht="21.6" customHeight="1">
      <c r="B10" s="8" t="s">
        <v>571</v>
      </c>
      <c r="C10" s="7" t="s">
        <v>159</v>
      </c>
      <c r="D10" s="7" t="s">
        <v>160</v>
      </c>
      <c r="E10" s="7" t="s">
        <v>161</v>
      </c>
      <c r="F10" s="34" t="s">
        <v>148</v>
      </c>
      <c r="G10" s="10">
        <v>198</v>
      </c>
      <c r="H10" s="41" t="e">
        <f>ROUNDDOWN(#REF!*옵션!$D$11, 0)</f>
        <v>#REF!</v>
      </c>
      <c r="I10" s="41"/>
      <c r="J10" s="41"/>
      <c r="K10" s="41"/>
      <c r="L10" s="41" t="e">
        <f t="shared" si="0"/>
        <v>#REF!</v>
      </c>
      <c r="M10" s="10"/>
    </row>
    <row r="11" spans="1:13" ht="21.6" customHeight="1">
      <c r="B11" s="8" t="s">
        <v>572</v>
      </c>
      <c r="C11" s="7" t="s">
        <v>162</v>
      </c>
      <c r="D11" s="7" t="s">
        <v>160</v>
      </c>
      <c r="E11" s="7" t="s">
        <v>163</v>
      </c>
      <c r="F11" s="34" t="s">
        <v>148</v>
      </c>
      <c r="G11" s="10">
        <v>102</v>
      </c>
      <c r="H11" s="41" t="e">
        <f>ROUNDDOWN(#REF!*옵션!$D$11, 0)</f>
        <v>#REF!</v>
      </c>
      <c r="I11" s="41"/>
      <c r="J11" s="41"/>
      <c r="K11" s="41"/>
      <c r="L11" s="41" t="e">
        <f t="shared" si="0"/>
        <v>#REF!</v>
      </c>
      <c r="M11" s="10"/>
    </row>
    <row r="12" spans="1:13" ht="21.6" customHeight="1">
      <c r="B12" s="8" t="s">
        <v>573</v>
      </c>
      <c r="C12" s="7" t="s">
        <v>164</v>
      </c>
      <c r="D12" s="7" t="s">
        <v>160</v>
      </c>
      <c r="E12" s="7" t="s">
        <v>165</v>
      </c>
      <c r="F12" s="34" t="s">
        <v>148</v>
      </c>
      <c r="G12" s="10">
        <v>25</v>
      </c>
      <c r="H12" s="41" t="e">
        <f>ROUNDDOWN(#REF!*옵션!$D$11, 0)</f>
        <v>#REF!</v>
      </c>
      <c r="I12" s="41"/>
      <c r="J12" s="41"/>
      <c r="K12" s="41"/>
      <c r="L12" s="41" t="e">
        <f t="shared" si="0"/>
        <v>#REF!</v>
      </c>
      <c r="M12" s="10"/>
    </row>
    <row r="13" spans="1:13" ht="21.6" customHeight="1">
      <c r="B13" s="8" t="s">
        <v>574</v>
      </c>
      <c r="C13" s="7" t="s">
        <v>166</v>
      </c>
      <c r="D13" s="7" t="s">
        <v>160</v>
      </c>
      <c r="E13" s="7" t="s">
        <v>167</v>
      </c>
      <c r="F13" s="34" t="s">
        <v>168</v>
      </c>
      <c r="G13" s="10">
        <v>20</v>
      </c>
      <c r="H13" s="41" t="e">
        <f>ROUNDDOWN(#REF!*옵션!$D$11, 0)</f>
        <v>#REF!</v>
      </c>
      <c r="I13" s="41"/>
      <c r="J13" s="41"/>
      <c r="K13" s="41"/>
      <c r="L13" s="41" t="e">
        <f t="shared" si="0"/>
        <v>#REF!</v>
      </c>
      <c r="M13" s="10"/>
    </row>
    <row r="14" spans="1:13" ht="21.6" customHeight="1">
      <c r="B14" s="8" t="s">
        <v>575</v>
      </c>
      <c r="C14" s="7" t="s">
        <v>169</v>
      </c>
      <c r="D14" s="7" t="s">
        <v>160</v>
      </c>
      <c r="E14" s="7" t="s">
        <v>170</v>
      </c>
      <c r="F14" s="34" t="s">
        <v>168</v>
      </c>
      <c r="G14" s="10">
        <v>10</v>
      </c>
      <c r="H14" s="41" t="e">
        <f>ROUNDDOWN(#REF!*옵션!$D$11, 0)</f>
        <v>#REF!</v>
      </c>
      <c r="I14" s="41"/>
      <c r="J14" s="41"/>
      <c r="K14" s="41"/>
      <c r="L14" s="41" t="e">
        <f t="shared" si="0"/>
        <v>#REF!</v>
      </c>
      <c r="M14" s="10"/>
    </row>
    <row r="15" spans="1:13" ht="21.6" customHeight="1">
      <c r="B15" s="8" t="s">
        <v>576</v>
      </c>
      <c r="C15" s="7" t="s">
        <v>171</v>
      </c>
      <c r="D15" s="7" t="s">
        <v>160</v>
      </c>
      <c r="E15" s="7" t="s">
        <v>172</v>
      </c>
      <c r="F15" s="34" t="s">
        <v>168</v>
      </c>
      <c r="G15" s="10">
        <v>2</v>
      </c>
      <c r="H15" s="41" t="e">
        <f>ROUNDDOWN(#REF!*옵션!$D$11, 0)</f>
        <v>#REF!</v>
      </c>
      <c r="I15" s="41"/>
      <c r="J15" s="41"/>
      <c r="K15" s="41"/>
      <c r="L15" s="41" t="e">
        <f t="shared" si="0"/>
        <v>#REF!</v>
      </c>
      <c r="M15" s="10"/>
    </row>
    <row r="16" spans="1:13" ht="21.6" customHeight="1">
      <c r="B16" s="8" t="s">
        <v>577</v>
      </c>
      <c r="C16" s="7" t="s">
        <v>173</v>
      </c>
      <c r="D16" s="7" t="s">
        <v>174</v>
      </c>
      <c r="E16" s="7" t="s">
        <v>175</v>
      </c>
      <c r="F16" s="34" t="s">
        <v>176</v>
      </c>
      <c r="G16" s="10">
        <v>48</v>
      </c>
      <c r="H16" s="41" t="e">
        <f>ROUNDDOWN(#REF!*옵션!$D$11, 0)</f>
        <v>#REF!</v>
      </c>
      <c r="I16" s="41"/>
      <c r="J16" s="41"/>
      <c r="K16" s="41"/>
      <c r="L16" s="41" t="e">
        <f t="shared" si="0"/>
        <v>#REF!</v>
      </c>
      <c r="M16" s="10"/>
    </row>
    <row r="17" spans="2:13" ht="21.6" customHeight="1">
      <c r="B17" s="8" t="s">
        <v>578</v>
      </c>
      <c r="C17" s="7" t="s">
        <v>177</v>
      </c>
      <c r="D17" s="7" t="s">
        <v>178</v>
      </c>
      <c r="E17" s="7" t="s">
        <v>179</v>
      </c>
      <c r="F17" s="34" t="s">
        <v>168</v>
      </c>
      <c r="G17" s="10">
        <v>6</v>
      </c>
      <c r="H17" s="41" t="e">
        <f>ROUNDDOWN(#REF!*옵션!$D$11, 0)</f>
        <v>#REF!</v>
      </c>
      <c r="I17" s="41"/>
      <c r="J17" s="41"/>
      <c r="K17" s="41"/>
      <c r="L17" s="41" t="e">
        <f t="shared" si="0"/>
        <v>#REF!</v>
      </c>
      <c r="M17" s="10"/>
    </row>
    <row r="18" spans="2:13" ht="21.6" customHeight="1">
      <c r="B18" s="8" t="s">
        <v>579</v>
      </c>
      <c r="C18" s="7" t="s">
        <v>180</v>
      </c>
      <c r="D18" s="7" t="s">
        <v>181</v>
      </c>
      <c r="E18" s="7" t="s">
        <v>182</v>
      </c>
      <c r="F18" s="34" t="s">
        <v>168</v>
      </c>
      <c r="G18" s="10">
        <v>6</v>
      </c>
      <c r="H18" s="41" t="e">
        <f>ROUNDDOWN(#REF!*옵션!$D$11, 0)</f>
        <v>#REF!</v>
      </c>
      <c r="I18" s="41"/>
      <c r="J18" s="41"/>
      <c r="K18" s="41"/>
      <c r="L18" s="41" t="e">
        <f t="shared" si="0"/>
        <v>#REF!</v>
      </c>
      <c r="M18" s="10"/>
    </row>
    <row r="19" spans="2:13" ht="21.6" customHeight="1">
      <c r="B19" s="8" t="s">
        <v>580</v>
      </c>
      <c r="C19" s="7" t="s">
        <v>183</v>
      </c>
      <c r="D19" s="7" t="s">
        <v>184</v>
      </c>
      <c r="E19" s="7" t="s">
        <v>185</v>
      </c>
      <c r="F19" s="34" t="s">
        <v>168</v>
      </c>
      <c r="G19" s="10">
        <v>5</v>
      </c>
      <c r="H19" s="41" t="e">
        <f>ROUNDDOWN(#REF!*옵션!$D$11, 0)</f>
        <v>#REF!</v>
      </c>
      <c r="I19" s="41"/>
      <c r="J19" s="41"/>
      <c r="K19" s="41"/>
      <c r="L19" s="41" t="e">
        <f t="shared" si="0"/>
        <v>#REF!</v>
      </c>
      <c r="M19" s="10"/>
    </row>
    <row r="20" spans="2:13" ht="21.6" customHeight="1">
      <c r="B20" s="8" t="s">
        <v>581</v>
      </c>
      <c r="C20" s="7" t="s">
        <v>186</v>
      </c>
      <c r="D20" s="7" t="s">
        <v>184</v>
      </c>
      <c r="E20" s="7" t="s">
        <v>187</v>
      </c>
      <c r="F20" s="34" t="s">
        <v>168</v>
      </c>
      <c r="G20" s="10">
        <v>3</v>
      </c>
      <c r="H20" s="41" t="e">
        <f>ROUNDDOWN(#REF!*옵션!$D$11, 0)</f>
        <v>#REF!</v>
      </c>
      <c r="I20" s="41"/>
      <c r="J20" s="41"/>
      <c r="K20" s="41"/>
      <c r="L20" s="41" t="e">
        <f t="shared" si="0"/>
        <v>#REF!</v>
      </c>
      <c r="M20" s="10"/>
    </row>
    <row r="21" spans="2:13" ht="21.6" customHeight="1">
      <c r="B21" s="8" t="s">
        <v>582</v>
      </c>
      <c r="C21" s="7" t="s">
        <v>188</v>
      </c>
      <c r="D21" s="7" t="s">
        <v>189</v>
      </c>
      <c r="E21" s="7" t="s">
        <v>190</v>
      </c>
      <c r="F21" s="34" t="s">
        <v>168</v>
      </c>
      <c r="G21" s="10">
        <v>48</v>
      </c>
      <c r="H21" s="41" t="e">
        <f>ROUNDDOWN(#REF!*옵션!$D$11, 0)</f>
        <v>#REF!</v>
      </c>
      <c r="I21" s="41"/>
      <c r="J21" s="41"/>
      <c r="K21" s="41"/>
      <c r="L21" s="41" t="e">
        <f t="shared" si="0"/>
        <v>#REF!</v>
      </c>
      <c r="M21" s="10"/>
    </row>
    <row r="22" spans="2:13" ht="21.6" customHeight="1">
      <c r="B22" s="8" t="s">
        <v>583</v>
      </c>
      <c r="C22" s="7" t="s">
        <v>191</v>
      </c>
      <c r="D22" s="7" t="s">
        <v>192</v>
      </c>
      <c r="E22" s="7" t="s">
        <v>193</v>
      </c>
      <c r="F22" s="34" t="s">
        <v>148</v>
      </c>
      <c r="G22" s="10">
        <v>24</v>
      </c>
      <c r="H22" s="41" t="e">
        <f>ROUNDDOWN(#REF!*옵션!$D$11, 0)</f>
        <v>#REF!</v>
      </c>
      <c r="I22" s="41"/>
      <c r="J22" s="41"/>
      <c r="K22" s="41"/>
      <c r="L22" s="41" t="e">
        <f t="shared" si="0"/>
        <v>#REF!</v>
      </c>
      <c r="M22" s="10"/>
    </row>
    <row r="23" spans="2:13" ht="21.6" customHeight="1">
      <c r="B23" s="8" t="s">
        <v>584</v>
      </c>
      <c r="C23" s="7" t="s">
        <v>194</v>
      </c>
      <c r="D23" s="7" t="s">
        <v>195</v>
      </c>
      <c r="E23" s="7" t="s">
        <v>196</v>
      </c>
      <c r="F23" s="34" t="s">
        <v>148</v>
      </c>
      <c r="G23" s="10">
        <v>1368</v>
      </c>
      <c r="H23" s="41" t="e">
        <f>ROUNDDOWN(#REF!*옵션!$D$11, 0)</f>
        <v>#REF!</v>
      </c>
      <c r="I23" s="41"/>
      <c r="J23" s="41"/>
      <c r="K23" s="41"/>
      <c r="L23" s="41" t="e">
        <f t="shared" si="0"/>
        <v>#REF!</v>
      </c>
      <c r="M23" s="10"/>
    </row>
    <row r="24" spans="2:13" ht="21.6" customHeight="1">
      <c r="B24" s="8" t="s">
        <v>585</v>
      </c>
      <c r="C24" s="7" t="s">
        <v>197</v>
      </c>
      <c r="D24" s="7" t="s">
        <v>198</v>
      </c>
      <c r="E24" s="7" t="s">
        <v>199</v>
      </c>
      <c r="F24" s="34" t="s">
        <v>148</v>
      </c>
      <c r="G24" s="10">
        <v>9</v>
      </c>
      <c r="H24" s="41" t="e">
        <f>ROUNDDOWN(#REF!*옵션!$D$11, 0)</f>
        <v>#REF!</v>
      </c>
      <c r="I24" s="41"/>
      <c r="J24" s="41"/>
      <c r="K24" s="41"/>
      <c r="L24" s="41" t="e">
        <f t="shared" si="0"/>
        <v>#REF!</v>
      </c>
      <c r="M24" s="10"/>
    </row>
    <row r="25" spans="2:13" ht="21.6" customHeight="1">
      <c r="B25" s="8" t="s">
        <v>586</v>
      </c>
      <c r="C25" s="7" t="s">
        <v>200</v>
      </c>
      <c r="D25" s="7" t="s">
        <v>198</v>
      </c>
      <c r="E25" s="7" t="s">
        <v>201</v>
      </c>
      <c r="F25" s="34" t="s">
        <v>148</v>
      </c>
      <c r="G25" s="10">
        <v>8</v>
      </c>
      <c r="H25" s="41" t="e">
        <f>ROUNDDOWN(#REF!*옵션!$D$11, 0)</f>
        <v>#REF!</v>
      </c>
      <c r="I25" s="41"/>
      <c r="J25" s="41"/>
      <c r="K25" s="41"/>
      <c r="L25" s="41" t="e">
        <f t="shared" si="0"/>
        <v>#REF!</v>
      </c>
      <c r="M25" s="10"/>
    </row>
    <row r="26" spans="2:13" ht="21.6" customHeight="1">
      <c r="B26" s="8" t="s">
        <v>587</v>
      </c>
      <c r="C26" s="7" t="s">
        <v>202</v>
      </c>
      <c r="D26" s="7" t="s">
        <v>198</v>
      </c>
      <c r="E26" s="7" t="s">
        <v>203</v>
      </c>
      <c r="F26" s="34" t="s">
        <v>148</v>
      </c>
      <c r="G26" s="10">
        <v>46</v>
      </c>
      <c r="H26" s="41" t="e">
        <f>ROUNDDOWN(#REF!*옵션!$D$11, 0)</f>
        <v>#REF!</v>
      </c>
      <c r="I26" s="41"/>
      <c r="J26" s="41"/>
      <c r="K26" s="41"/>
      <c r="L26" s="41" t="e">
        <f t="shared" si="0"/>
        <v>#REF!</v>
      </c>
      <c r="M26" s="10"/>
    </row>
    <row r="27" spans="2:13" ht="21.6" customHeight="1">
      <c r="B27" s="8" t="s">
        <v>588</v>
      </c>
      <c r="C27" s="7" t="s">
        <v>204</v>
      </c>
      <c r="D27" s="7" t="s">
        <v>205</v>
      </c>
      <c r="E27" s="7" t="s">
        <v>206</v>
      </c>
      <c r="F27" s="34" t="s">
        <v>148</v>
      </c>
      <c r="G27" s="10">
        <v>8</v>
      </c>
      <c r="H27" s="41" t="e">
        <f>ROUNDDOWN(#REF!*옵션!$D$11, 0)</f>
        <v>#REF!</v>
      </c>
      <c r="I27" s="41"/>
      <c r="J27" s="41"/>
      <c r="K27" s="41"/>
      <c r="L27" s="41" t="e">
        <f t="shared" si="0"/>
        <v>#REF!</v>
      </c>
      <c r="M27" s="10"/>
    </row>
    <row r="28" spans="2:13" ht="21.6" customHeight="1">
      <c r="B28" s="8" t="s">
        <v>589</v>
      </c>
      <c r="C28" s="7" t="s">
        <v>207</v>
      </c>
      <c r="D28" s="7" t="s">
        <v>205</v>
      </c>
      <c r="E28" s="7" t="s">
        <v>208</v>
      </c>
      <c r="F28" s="34" t="s">
        <v>148</v>
      </c>
      <c r="G28" s="10">
        <v>7</v>
      </c>
      <c r="H28" s="41" t="e">
        <f>ROUNDDOWN(#REF!*옵션!$D$11, 0)</f>
        <v>#REF!</v>
      </c>
      <c r="I28" s="41"/>
      <c r="J28" s="41"/>
      <c r="K28" s="41"/>
      <c r="L28" s="41" t="e">
        <f t="shared" si="0"/>
        <v>#REF!</v>
      </c>
      <c r="M28" s="10"/>
    </row>
    <row r="29" spans="2:13" ht="21.6" customHeight="1">
      <c r="B29" s="8" t="s">
        <v>590</v>
      </c>
      <c r="C29" s="7" t="s">
        <v>209</v>
      </c>
      <c r="D29" s="7" t="s">
        <v>205</v>
      </c>
      <c r="E29" s="7" t="s">
        <v>210</v>
      </c>
      <c r="F29" s="34" t="s">
        <v>148</v>
      </c>
      <c r="G29" s="10">
        <v>44</v>
      </c>
      <c r="H29" s="41" t="e">
        <f>ROUNDDOWN(#REF!*옵션!$D$11, 0)</f>
        <v>#REF!</v>
      </c>
      <c r="I29" s="41"/>
      <c r="J29" s="41"/>
      <c r="K29" s="41"/>
      <c r="L29" s="41" t="e">
        <f t="shared" si="0"/>
        <v>#REF!</v>
      </c>
      <c r="M29" s="10"/>
    </row>
    <row r="30" spans="2:13" ht="21.6" customHeight="1">
      <c r="B30" s="8" t="s">
        <v>591</v>
      </c>
      <c r="C30" s="7" t="s">
        <v>211</v>
      </c>
      <c r="D30" s="7" t="s">
        <v>212</v>
      </c>
      <c r="E30" s="7" t="s">
        <v>213</v>
      </c>
      <c r="F30" s="34" t="s">
        <v>148</v>
      </c>
      <c r="G30" s="10">
        <v>100</v>
      </c>
      <c r="H30" s="41" t="e">
        <f>ROUNDDOWN(#REF!*옵션!$D$11, 0)</f>
        <v>#REF!</v>
      </c>
      <c r="I30" s="41"/>
      <c r="J30" s="41"/>
      <c r="K30" s="41"/>
      <c r="L30" s="41" t="e">
        <f t="shared" si="0"/>
        <v>#REF!</v>
      </c>
      <c r="M30" s="10"/>
    </row>
    <row r="31" spans="2:13" ht="21.6" customHeight="1">
      <c r="B31" s="8" t="s">
        <v>592</v>
      </c>
      <c r="C31" s="7" t="s">
        <v>214</v>
      </c>
      <c r="D31" s="7" t="s">
        <v>215</v>
      </c>
      <c r="E31" s="7" t="s">
        <v>216</v>
      </c>
      <c r="F31" s="34" t="s">
        <v>168</v>
      </c>
      <c r="G31" s="10">
        <v>6</v>
      </c>
      <c r="H31" s="41" t="e">
        <f>ROUNDDOWN(#REF!*옵션!$D$11, 0)</f>
        <v>#REF!</v>
      </c>
      <c r="I31" s="41"/>
      <c r="J31" s="41"/>
      <c r="K31" s="41"/>
      <c r="L31" s="41" t="e">
        <f t="shared" si="0"/>
        <v>#REF!</v>
      </c>
      <c r="M31" s="10"/>
    </row>
    <row r="32" spans="2:13" ht="21.6" customHeight="1">
      <c r="B32" s="8" t="s">
        <v>593</v>
      </c>
      <c r="C32" s="7" t="s">
        <v>217</v>
      </c>
      <c r="D32" s="7" t="s">
        <v>218</v>
      </c>
      <c r="E32" s="7" t="s">
        <v>219</v>
      </c>
      <c r="F32" s="34" t="s">
        <v>220</v>
      </c>
      <c r="G32" s="10">
        <v>4</v>
      </c>
      <c r="H32" s="41" t="e">
        <f>ROUNDDOWN(#REF!*옵션!$D$11, 0)</f>
        <v>#REF!</v>
      </c>
      <c r="I32" s="41"/>
      <c r="J32" s="41"/>
      <c r="K32" s="41"/>
      <c r="L32" s="41" t="e">
        <f t="shared" si="0"/>
        <v>#REF!</v>
      </c>
      <c r="M32" s="10"/>
    </row>
    <row r="33" spans="2:13" ht="21.6" customHeight="1">
      <c r="B33" s="8" t="s">
        <v>594</v>
      </c>
      <c r="C33" s="7" t="s">
        <v>221</v>
      </c>
      <c r="D33" s="7" t="s">
        <v>222</v>
      </c>
      <c r="E33" s="7" t="s">
        <v>223</v>
      </c>
      <c r="F33" s="34" t="s">
        <v>168</v>
      </c>
      <c r="G33" s="10">
        <v>4</v>
      </c>
      <c r="H33" s="41" t="e">
        <f>ROUNDDOWN(#REF!*옵션!$D$11, 0)</f>
        <v>#REF!</v>
      </c>
      <c r="I33" s="41"/>
      <c r="J33" s="41"/>
      <c r="K33" s="41"/>
      <c r="L33" s="41" t="e">
        <f t="shared" si="0"/>
        <v>#REF!</v>
      </c>
      <c r="M33" s="10"/>
    </row>
    <row r="34" spans="2:13" ht="21.6" customHeight="1">
      <c r="B34" s="8" t="s">
        <v>595</v>
      </c>
      <c r="C34" s="7" t="s">
        <v>224</v>
      </c>
      <c r="D34" s="7" t="s">
        <v>225</v>
      </c>
      <c r="E34" s="7" t="s">
        <v>226</v>
      </c>
      <c r="F34" s="34" t="s">
        <v>227</v>
      </c>
      <c r="G34" s="10">
        <v>1</v>
      </c>
      <c r="H34" s="41" t="e">
        <f>ROUNDDOWN(#REF!*옵션!$D$11, 0)</f>
        <v>#REF!</v>
      </c>
      <c r="I34" s="41"/>
      <c r="J34" s="41"/>
      <c r="K34" s="41"/>
      <c r="L34" s="41" t="e">
        <f t="shared" si="0"/>
        <v>#REF!</v>
      </c>
      <c r="M34" s="10"/>
    </row>
    <row r="35" spans="2:13" ht="21.6" customHeight="1">
      <c r="B35" s="8" t="s">
        <v>596</v>
      </c>
      <c r="C35" s="7" t="s">
        <v>228</v>
      </c>
      <c r="D35" s="7" t="s">
        <v>229</v>
      </c>
      <c r="E35" s="7" t="s">
        <v>230</v>
      </c>
      <c r="F35" s="34" t="s">
        <v>168</v>
      </c>
      <c r="G35" s="10">
        <v>1</v>
      </c>
      <c r="H35" s="41" t="e">
        <f>ROUNDDOWN(#REF!*옵션!$D$11, 0)</f>
        <v>#REF!</v>
      </c>
      <c r="I35" s="41"/>
      <c r="J35" s="41"/>
      <c r="K35" s="41"/>
      <c r="L35" s="41" t="e">
        <f t="shared" si="0"/>
        <v>#REF!</v>
      </c>
      <c r="M35" s="10"/>
    </row>
    <row r="36" spans="2:13" ht="21.6" customHeight="1">
      <c r="B36" s="8" t="s">
        <v>597</v>
      </c>
      <c r="C36" s="7" t="s">
        <v>231</v>
      </c>
      <c r="D36" s="7" t="s">
        <v>229</v>
      </c>
      <c r="E36" s="7" t="s">
        <v>232</v>
      </c>
      <c r="F36" s="34" t="s">
        <v>168</v>
      </c>
      <c r="G36" s="10">
        <v>1</v>
      </c>
      <c r="H36" s="41" t="e">
        <f>ROUNDDOWN(#REF!*옵션!$D$11, 0)</f>
        <v>#REF!</v>
      </c>
      <c r="I36" s="41"/>
      <c r="J36" s="41"/>
      <c r="K36" s="41"/>
      <c r="L36" s="41" t="e">
        <f t="shared" ref="L36:L67" si="1">SUM(H36,I36,J36)</f>
        <v>#REF!</v>
      </c>
      <c r="M36" s="10"/>
    </row>
    <row r="37" spans="2:13" ht="21.6" customHeight="1">
      <c r="B37" s="8" t="s">
        <v>598</v>
      </c>
      <c r="C37" s="7" t="s">
        <v>233</v>
      </c>
      <c r="D37" s="7" t="s">
        <v>234</v>
      </c>
      <c r="E37" s="7" t="s">
        <v>235</v>
      </c>
      <c r="F37" s="34" t="s">
        <v>236</v>
      </c>
      <c r="G37" s="10">
        <v>1</v>
      </c>
      <c r="H37" s="41" t="e">
        <f>ROUNDDOWN(#REF!*옵션!$D$11, 0)</f>
        <v>#REF!</v>
      </c>
      <c r="I37" s="41"/>
      <c r="J37" s="41"/>
      <c r="K37" s="41"/>
      <c r="L37" s="41" t="e">
        <f t="shared" si="1"/>
        <v>#REF!</v>
      </c>
      <c r="M37" s="10"/>
    </row>
    <row r="38" spans="2:13" ht="21.6" customHeight="1">
      <c r="B38" s="8" t="s">
        <v>599</v>
      </c>
      <c r="C38" s="7" t="s">
        <v>237</v>
      </c>
      <c r="D38" s="7" t="s">
        <v>234</v>
      </c>
      <c r="E38" s="7" t="s">
        <v>238</v>
      </c>
      <c r="F38" s="34" t="s">
        <v>236</v>
      </c>
      <c r="G38" s="10">
        <v>2</v>
      </c>
      <c r="H38" s="41" t="e">
        <f>ROUNDDOWN(#REF!*옵션!$D$11, 0)</f>
        <v>#REF!</v>
      </c>
      <c r="I38" s="41"/>
      <c r="J38" s="41"/>
      <c r="K38" s="41"/>
      <c r="L38" s="41" t="e">
        <f t="shared" si="1"/>
        <v>#REF!</v>
      </c>
      <c r="M38" s="10"/>
    </row>
    <row r="39" spans="2:13" ht="21.6" customHeight="1">
      <c r="B39" s="8" t="s">
        <v>600</v>
      </c>
      <c r="C39" s="7" t="s">
        <v>239</v>
      </c>
      <c r="D39" s="7" t="s">
        <v>240</v>
      </c>
      <c r="E39" s="7" t="s">
        <v>241</v>
      </c>
      <c r="F39" s="34" t="s">
        <v>176</v>
      </c>
      <c r="G39" s="10">
        <v>2</v>
      </c>
      <c r="H39" s="41" t="e">
        <f>ROUNDDOWN(#REF!*옵션!$D$11, 0)</f>
        <v>#REF!</v>
      </c>
      <c r="I39" s="41"/>
      <c r="J39" s="41"/>
      <c r="K39" s="41"/>
      <c r="L39" s="41" t="e">
        <f t="shared" si="1"/>
        <v>#REF!</v>
      </c>
      <c r="M39" s="10"/>
    </row>
    <row r="40" spans="2:13" ht="21.6" customHeight="1">
      <c r="B40" s="8" t="s">
        <v>601</v>
      </c>
      <c r="C40" s="7" t="s">
        <v>242</v>
      </c>
      <c r="D40" s="7" t="s">
        <v>243</v>
      </c>
      <c r="E40" s="7" t="s">
        <v>244</v>
      </c>
      <c r="F40" s="34" t="s">
        <v>236</v>
      </c>
      <c r="G40" s="10">
        <v>1</v>
      </c>
      <c r="H40" s="41" t="e">
        <f>ROUNDDOWN(#REF!*옵션!$D$11, 0)</f>
        <v>#REF!</v>
      </c>
      <c r="I40" s="41"/>
      <c r="J40" s="41"/>
      <c r="K40" s="41"/>
      <c r="L40" s="41" t="e">
        <f t="shared" si="1"/>
        <v>#REF!</v>
      </c>
      <c r="M40" s="10"/>
    </row>
    <row r="41" spans="2:13" ht="21.6" customHeight="1">
      <c r="B41" s="8" t="s">
        <v>602</v>
      </c>
      <c r="C41" s="7" t="s">
        <v>245</v>
      </c>
      <c r="D41" s="7" t="s">
        <v>246</v>
      </c>
      <c r="E41" s="7" t="s">
        <v>247</v>
      </c>
      <c r="F41" s="34" t="s">
        <v>236</v>
      </c>
      <c r="G41" s="10">
        <v>1</v>
      </c>
      <c r="H41" s="41" t="e">
        <f>ROUNDDOWN(#REF!*옵션!$D$11, 0)</f>
        <v>#REF!</v>
      </c>
      <c r="I41" s="41"/>
      <c r="J41" s="41"/>
      <c r="K41" s="41"/>
      <c r="L41" s="41" t="e">
        <f t="shared" si="1"/>
        <v>#REF!</v>
      </c>
      <c r="M41" s="10"/>
    </row>
    <row r="42" spans="2:13" ht="21.6" customHeight="1">
      <c r="B42" s="8" t="s">
        <v>603</v>
      </c>
      <c r="C42" s="7" t="s">
        <v>248</v>
      </c>
      <c r="D42" s="7" t="s">
        <v>246</v>
      </c>
      <c r="E42" s="7" t="s">
        <v>249</v>
      </c>
      <c r="F42" s="34" t="s">
        <v>236</v>
      </c>
      <c r="G42" s="10">
        <v>1</v>
      </c>
      <c r="H42" s="41" t="e">
        <f>ROUNDDOWN(#REF!*옵션!$D$11, 0)</f>
        <v>#REF!</v>
      </c>
      <c r="I42" s="41"/>
      <c r="J42" s="41"/>
      <c r="K42" s="41"/>
      <c r="L42" s="41" t="e">
        <f t="shared" si="1"/>
        <v>#REF!</v>
      </c>
      <c r="M42" s="10"/>
    </row>
    <row r="43" spans="2:13" ht="21.6" customHeight="1">
      <c r="B43" s="8" t="s">
        <v>604</v>
      </c>
      <c r="C43" s="7" t="s">
        <v>250</v>
      </c>
      <c r="D43" s="7" t="s">
        <v>251</v>
      </c>
      <c r="E43" s="7" t="s">
        <v>252</v>
      </c>
      <c r="F43" s="34" t="s">
        <v>168</v>
      </c>
      <c r="G43" s="10">
        <v>4</v>
      </c>
      <c r="H43" s="41" t="e">
        <f>ROUNDDOWN(#REF!*옵션!$D$11, 0)</f>
        <v>#REF!</v>
      </c>
      <c r="I43" s="41"/>
      <c r="J43" s="41"/>
      <c r="K43" s="41"/>
      <c r="L43" s="41" t="e">
        <f t="shared" si="1"/>
        <v>#REF!</v>
      </c>
      <c r="M43" s="10"/>
    </row>
    <row r="44" spans="2:13" ht="21.6" customHeight="1">
      <c r="B44" s="8" t="s">
        <v>605</v>
      </c>
      <c r="C44" s="7" t="s">
        <v>253</v>
      </c>
      <c r="D44" s="7" t="s">
        <v>254</v>
      </c>
      <c r="E44" s="7" t="s">
        <v>255</v>
      </c>
      <c r="F44" s="34" t="s">
        <v>168</v>
      </c>
      <c r="G44" s="10">
        <v>2</v>
      </c>
      <c r="H44" s="41" t="e">
        <f>ROUNDDOWN(#REF!*옵션!$D$11, 0)</f>
        <v>#REF!</v>
      </c>
      <c r="I44" s="41"/>
      <c r="J44" s="41"/>
      <c r="K44" s="41"/>
      <c r="L44" s="41" t="e">
        <f t="shared" si="1"/>
        <v>#REF!</v>
      </c>
      <c r="M44" s="10"/>
    </row>
    <row r="45" spans="2:13" ht="21.6" customHeight="1">
      <c r="B45" s="8" t="s">
        <v>606</v>
      </c>
      <c r="C45" s="7" t="s">
        <v>256</v>
      </c>
      <c r="D45" s="7" t="s">
        <v>257</v>
      </c>
      <c r="E45" s="7" t="s">
        <v>258</v>
      </c>
      <c r="F45" s="34" t="s">
        <v>168</v>
      </c>
      <c r="G45" s="10">
        <v>1</v>
      </c>
      <c r="H45" s="41" t="e">
        <f>ROUNDDOWN(#REF!*옵션!$D$11, 0)</f>
        <v>#REF!</v>
      </c>
      <c r="I45" s="41"/>
      <c r="J45" s="41"/>
      <c r="K45" s="41"/>
      <c r="L45" s="41" t="e">
        <f t="shared" si="1"/>
        <v>#REF!</v>
      </c>
      <c r="M45" s="10"/>
    </row>
    <row r="46" spans="2:13" ht="21.6" customHeight="1">
      <c r="B46" s="8" t="s">
        <v>607</v>
      </c>
      <c r="C46" s="7" t="s">
        <v>259</v>
      </c>
      <c r="D46" s="7" t="s">
        <v>257</v>
      </c>
      <c r="E46" s="7" t="s">
        <v>260</v>
      </c>
      <c r="F46" s="34" t="s">
        <v>168</v>
      </c>
      <c r="G46" s="10">
        <v>1</v>
      </c>
      <c r="H46" s="41" t="e">
        <f>ROUNDDOWN(#REF!*옵션!$D$11, 0)</f>
        <v>#REF!</v>
      </c>
      <c r="I46" s="41"/>
      <c r="J46" s="41"/>
      <c r="K46" s="41"/>
      <c r="L46" s="41" t="e">
        <f t="shared" si="1"/>
        <v>#REF!</v>
      </c>
      <c r="M46" s="10"/>
    </row>
    <row r="47" spans="2:13" ht="21.6" customHeight="1">
      <c r="B47" s="8" t="s">
        <v>608</v>
      </c>
      <c r="C47" s="7" t="s">
        <v>261</v>
      </c>
      <c r="D47" s="7" t="s">
        <v>262</v>
      </c>
      <c r="E47" s="7" t="s">
        <v>263</v>
      </c>
      <c r="F47" s="34" t="s">
        <v>148</v>
      </c>
      <c r="G47" s="10">
        <v>0.9</v>
      </c>
      <c r="H47" s="41" t="e">
        <f>ROUNDDOWN(#REF!*옵션!$D$11, 0)</f>
        <v>#REF!</v>
      </c>
      <c r="I47" s="41"/>
      <c r="J47" s="41"/>
      <c r="K47" s="41"/>
      <c r="L47" s="41" t="e">
        <f t="shared" si="1"/>
        <v>#REF!</v>
      </c>
      <c r="M47" s="10"/>
    </row>
    <row r="48" spans="2:13" ht="21.6" customHeight="1">
      <c r="B48" s="8" t="s">
        <v>609</v>
      </c>
      <c r="C48" s="7" t="s">
        <v>264</v>
      </c>
      <c r="D48" s="7" t="s">
        <v>262</v>
      </c>
      <c r="E48" s="7" t="s">
        <v>265</v>
      </c>
      <c r="F48" s="34" t="s">
        <v>148</v>
      </c>
      <c r="G48" s="10">
        <v>1.9</v>
      </c>
      <c r="H48" s="41" t="e">
        <f>ROUNDDOWN(#REF!*옵션!$D$11, 0)</f>
        <v>#REF!</v>
      </c>
      <c r="I48" s="41"/>
      <c r="J48" s="41"/>
      <c r="K48" s="41"/>
      <c r="L48" s="41" t="e">
        <f t="shared" si="1"/>
        <v>#REF!</v>
      </c>
      <c r="M48" s="10"/>
    </row>
    <row r="49" spans="2:13" ht="21.6" customHeight="1">
      <c r="B49" s="8" t="s">
        <v>610</v>
      </c>
      <c r="C49" s="7" t="s">
        <v>266</v>
      </c>
      <c r="D49" s="7" t="s">
        <v>267</v>
      </c>
      <c r="E49" s="7" t="s">
        <v>268</v>
      </c>
      <c r="F49" s="34" t="s">
        <v>236</v>
      </c>
      <c r="G49" s="10">
        <v>1</v>
      </c>
      <c r="H49" s="41" t="e">
        <f>ROUNDDOWN(#REF!*옵션!$D$11, 0)</f>
        <v>#REF!</v>
      </c>
      <c r="I49" s="41"/>
      <c r="J49" s="41"/>
      <c r="K49" s="41"/>
      <c r="L49" s="41" t="e">
        <f t="shared" si="1"/>
        <v>#REF!</v>
      </c>
      <c r="M49" s="10"/>
    </row>
    <row r="50" spans="2:13" ht="21.6" customHeight="1">
      <c r="B50" s="8" t="s">
        <v>611</v>
      </c>
      <c r="C50" s="7" t="s">
        <v>269</v>
      </c>
      <c r="D50" s="7" t="s">
        <v>270</v>
      </c>
      <c r="E50" s="7" t="s">
        <v>271</v>
      </c>
      <c r="F50" s="34" t="s">
        <v>272</v>
      </c>
      <c r="G50" s="10">
        <v>1</v>
      </c>
      <c r="H50" s="41" t="e">
        <f>ROUNDDOWN(#REF!*옵션!$D$11, 0)</f>
        <v>#REF!</v>
      </c>
      <c r="I50" s="41"/>
      <c r="J50" s="41"/>
      <c r="K50" s="41"/>
      <c r="L50" s="41" t="e">
        <f t="shared" si="1"/>
        <v>#REF!</v>
      </c>
      <c r="M50" s="10"/>
    </row>
    <row r="51" spans="2:13" ht="21.6" customHeight="1">
      <c r="B51" s="8" t="s">
        <v>612</v>
      </c>
      <c r="C51" s="7" t="s">
        <v>273</v>
      </c>
      <c r="D51" s="7" t="s">
        <v>274</v>
      </c>
      <c r="E51" s="7" t="s">
        <v>275</v>
      </c>
      <c r="F51" s="34" t="s">
        <v>272</v>
      </c>
      <c r="G51" s="10">
        <v>1</v>
      </c>
      <c r="H51" s="41" t="e">
        <f>ROUNDDOWN(#REF!*옵션!$D$11, 0)</f>
        <v>#REF!</v>
      </c>
      <c r="I51" s="41"/>
      <c r="J51" s="41"/>
      <c r="K51" s="41"/>
      <c r="L51" s="41" t="e">
        <f t="shared" si="1"/>
        <v>#REF!</v>
      </c>
      <c r="M51" s="10"/>
    </row>
    <row r="52" spans="2:13" ht="21.6" customHeight="1">
      <c r="B52" s="8" t="s">
        <v>613</v>
      </c>
      <c r="C52" s="7" t="s">
        <v>276</v>
      </c>
      <c r="D52" s="7" t="s">
        <v>277</v>
      </c>
      <c r="E52" s="7" t="s">
        <v>278</v>
      </c>
      <c r="F52" s="34" t="s">
        <v>272</v>
      </c>
      <c r="G52" s="10">
        <v>1</v>
      </c>
      <c r="H52" s="41" t="e">
        <f>ROUNDDOWN(#REF!*옵션!$D$11, 0)</f>
        <v>#REF!</v>
      </c>
      <c r="I52" s="41"/>
      <c r="J52" s="41"/>
      <c r="K52" s="41"/>
      <c r="L52" s="41" t="e">
        <f t="shared" si="1"/>
        <v>#REF!</v>
      </c>
      <c r="M52" s="10"/>
    </row>
    <row r="53" spans="2:13" ht="21.6" customHeight="1">
      <c r="B53" s="8" t="s">
        <v>614</v>
      </c>
      <c r="C53" s="7" t="s">
        <v>279</v>
      </c>
      <c r="D53" s="7" t="s">
        <v>277</v>
      </c>
      <c r="E53" s="7" t="s">
        <v>280</v>
      </c>
      <c r="F53" s="34" t="s">
        <v>272</v>
      </c>
      <c r="G53" s="10">
        <v>1</v>
      </c>
      <c r="H53" s="41" t="e">
        <f>ROUNDDOWN(#REF!*옵션!$D$11, 0)</f>
        <v>#REF!</v>
      </c>
      <c r="I53" s="41"/>
      <c r="J53" s="41"/>
      <c r="K53" s="41"/>
      <c r="L53" s="41" t="e">
        <f t="shared" si="1"/>
        <v>#REF!</v>
      </c>
      <c r="M53" s="10"/>
    </row>
    <row r="54" spans="2:13" ht="21.6" customHeight="1">
      <c r="B54" s="8" t="s">
        <v>615</v>
      </c>
      <c r="C54" s="7" t="s">
        <v>281</v>
      </c>
      <c r="D54" s="7" t="s">
        <v>282</v>
      </c>
      <c r="E54" s="7" t="s">
        <v>283</v>
      </c>
      <c r="F54" s="34" t="s">
        <v>236</v>
      </c>
      <c r="G54" s="10">
        <v>1</v>
      </c>
      <c r="H54" s="41" t="e">
        <f>ROUNDDOWN(#REF!*옵션!$D$11, 0)</f>
        <v>#REF!</v>
      </c>
      <c r="I54" s="41"/>
      <c r="J54" s="41"/>
      <c r="K54" s="41"/>
      <c r="L54" s="41" t="e">
        <f t="shared" si="1"/>
        <v>#REF!</v>
      </c>
      <c r="M54" s="10"/>
    </row>
    <row r="55" spans="2:13" ht="21.6" customHeight="1">
      <c r="B55" s="8" t="s">
        <v>616</v>
      </c>
      <c r="C55" s="7" t="s">
        <v>284</v>
      </c>
      <c r="D55" s="7" t="s">
        <v>285</v>
      </c>
      <c r="E55" s="7" t="s">
        <v>286</v>
      </c>
      <c r="F55" s="34" t="s">
        <v>236</v>
      </c>
      <c r="G55" s="10">
        <v>1</v>
      </c>
      <c r="H55" s="41" t="e">
        <f>ROUNDDOWN(#REF!*옵션!$D$11, 0)</f>
        <v>#REF!</v>
      </c>
      <c r="I55" s="41"/>
      <c r="J55" s="41"/>
      <c r="K55" s="41"/>
      <c r="L55" s="41" t="e">
        <f t="shared" si="1"/>
        <v>#REF!</v>
      </c>
      <c r="M55" s="10"/>
    </row>
    <row r="56" spans="2:13" ht="21.6" customHeight="1">
      <c r="B56" s="8" t="s">
        <v>617</v>
      </c>
      <c r="C56" s="7" t="s">
        <v>287</v>
      </c>
      <c r="D56" s="7" t="s">
        <v>285</v>
      </c>
      <c r="E56" s="7" t="s">
        <v>288</v>
      </c>
      <c r="F56" s="34" t="s">
        <v>236</v>
      </c>
      <c r="G56" s="10">
        <v>3</v>
      </c>
      <c r="H56" s="41" t="e">
        <f>ROUNDDOWN(#REF!*옵션!$D$11, 0)</f>
        <v>#REF!</v>
      </c>
      <c r="I56" s="41"/>
      <c r="J56" s="41"/>
      <c r="K56" s="41"/>
      <c r="L56" s="41" t="e">
        <f t="shared" si="1"/>
        <v>#REF!</v>
      </c>
      <c r="M56" s="10"/>
    </row>
    <row r="57" spans="2:13" ht="21.6" customHeight="1">
      <c r="B57" s="8" t="s">
        <v>618</v>
      </c>
      <c r="C57" s="7" t="s">
        <v>289</v>
      </c>
      <c r="D57" s="7" t="s">
        <v>290</v>
      </c>
      <c r="E57" s="7" t="s">
        <v>291</v>
      </c>
      <c r="F57" s="34" t="s">
        <v>236</v>
      </c>
      <c r="G57" s="10">
        <v>2</v>
      </c>
      <c r="H57" s="41" t="e">
        <f>ROUNDDOWN(#REF!*옵션!$D$11, 0)</f>
        <v>#REF!</v>
      </c>
      <c r="I57" s="41"/>
      <c r="J57" s="41"/>
      <c r="K57" s="41"/>
      <c r="L57" s="41" t="e">
        <f t="shared" si="1"/>
        <v>#REF!</v>
      </c>
      <c r="M57" s="10"/>
    </row>
    <row r="58" spans="2:13" ht="21.6" customHeight="1">
      <c r="B58" s="8" t="s">
        <v>619</v>
      </c>
      <c r="C58" s="7" t="s">
        <v>292</v>
      </c>
      <c r="D58" s="7" t="s">
        <v>290</v>
      </c>
      <c r="E58" s="7" t="s">
        <v>293</v>
      </c>
      <c r="F58" s="34" t="s">
        <v>236</v>
      </c>
      <c r="G58" s="10">
        <v>8</v>
      </c>
      <c r="H58" s="41" t="e">
        <f>ROUNDDOWN(#REF!*옵션!$D$11, 0)</f>
        <v>#REF!</v>
      </c>
      <c r="I58" s="41"/>
      <c r="J58" s="41"/>
      <c r="K58" s="41"/>
      <c r="L58" s="41" t="e">
        <f t="shared" si="1"/>
        <v>#REF!</v>
      </c>
      <c r="M58" s="10"/>
    </row>
    <row r="59" spans="2:13" ht="21.6" customHeight="1">
      <c r="B59" s="8" t="s">
        <v>620</v>
      </c>
      <c r="C59" s="7" t="s">
        <v>294</v>
      </c>
      <c r="D59" s="7" t="s">
        <v>295</v>
      </c>
      <c r="E59" s="7" t="s">
        <v>296</v>
      </c>
      <c r="F59" s="34" t="s">
        <v>236</v>
      </c>
      <c r="G59" s="10">
        <v>1</v>
      </c>
      <c r="H59" s="41" t="e">
        <f>ROUNDDOWN(#REF!*옵션!$D$11, 0)</f>
        <v>#REF!</v>
      </c>
      <c r="I59" s="41"/>
      <c r="J59" s="41"/>
      <c r="K59" s="41"/>
      <c r="L59" s="41" t="e">
        <f t="shared" si="1"/>
        <v>#REF!</v>
      </c>
      <c r="M59" s="10"/>
    </row>
    <row r="60" spans="2:13" ht="21.6" customHeight="1">
      <c r="B60" s="8" t="s">
        <v>621</v>
      </c>
      <c r="C60" s="7" t="s">
        <v>297</v>
      </c>
      <c r="D60" s="7" t="s">
        <v>295</v>
      </c>
      <c r="E60" s="7" t="s">
        <v>298</v>
      </c>
      <c r="F60" s="34" t="s">
        <v>236</v>
      </c>
      <c r="G60" s="10">
        <v>1</v>
      </c>
      <c r="H60" s="41" t="e">
        <f>ROUNDDOWN(#REF!*옵션!$D$11, 0)</f>
        <v>#REF!</v>
      </c>
      <c r="I60" s="41"/>
      <c r="J60" s="41"/>
      <c r="K60" s="41"/>
      <c r="L60" s="41" t="e">
        <f t="shared" si="1"/>
        <v>#REF!</v>
      </c>
      <c r="M60" s="10"/>
    </row>
    <row r="61" spans="2:13" ht="21.6" customHeight="1">
      <c r="B61" s="8" t="s">
        <v>622</v>
      </c>
      <c r="C61" s="7" t="s">
        <v>299</v>
      </c>
      <c r="D61" s="7" t="s">
        <v>295</v>
      </c>
      <c r="E61" s="7" t="s">
        <v>300</v>
      </c>
      <c r="F61" s="34" t="s">
        <v>236</v>
      </c>
      <c r="G61" s="10">
        <v>1</v>
      </c>
      <c r="H61" s="41" t="e">
        <f>ROUNDDOWN(#REF!*옵션!$D$11, 0)</f>
        <v>#REF!</v>
      </c>
      <c r="I61" s="41"/>
      <c r="J61" s="41"/>
      <c r="K61" s="41"/>
      <c r="L61" s="41" t="e">
        <f t="shared" si="1"/>
        <v>#REF!</v>
      </c>
      <c r="M61" s="10"/>
    </row>
    <row r="62" spans="2:13" ht="21.6" customHeight="1">
      <c r="B62" s="8" t="s">
        <v>623</v>
      </c>
      <c r="C62" s="7" t="s">
        <v>301</v>
      </c>
      <c r="D62" s="7" t="s">
        <v>302</v>
      </c>
      <c r="E62" s="7" t="s">
        <v>303</v>
      </c>
      <c r="F62" s="34" t="s">
        <v>236</v>
      </c>
      <c r="G62" s="10">
        <v>2</v>
      </c>
      <c r="H62" s="41" t="e">
        <f>ROUNDDOWN(#REF!*옵션!$D$11, 0)</f>
        <v>#REF!</v>
      </c>
      <c r="I62" s="41"/>
      <c r="J62" s="41"/>
      <c r="K62" s="41"/>
      <c r="L62" s="41" t="e">
        <f t="shared" si="1"/>
        <v>#REF!</v>
      </c>
      <c r="M62" s="10"/>
    </row>
    <row r="63" spans="2:13" ht="21.6" customHeight="1">
      <c r="B63" s="8" t="s">
        <v>624</v>
      </c>
      <c r="C63" s="7" t="s">
        <v>304</v>
      </c>
      <c r="D63" s="7" t="s">
        <v>302</v>
      </c>
      <c r="E63" s="7" t="s">
        <v>305</v>
      </c>
      <c r="F63" s="34" t="s">
        <v>236</v>
      </c>
      <c r="G63" s="10">
        <v>2</v>
      </c>
      <c r="H63" s="41" t="e">
        <f>ROUNDDOWN(#REF!*옵션!$D$11, 0)</f>
        <v>#REF!</v>
      </c>
      <c r="I63" s="41"/>
      <c r="J63" s="41"/>
      <c r="K63" s="41"/>
      <c r="L63" s="41" t="e">
        <f t="shared" si="1"/>
        <v>#REF!</v>
      </c>
      <c r="M63" s="10"/>
    </row>
    <row r="64" spans="2:13" ht="21.6" customHeight="1">
      <c r="B64" s="8" t="s">
        <v>625</v>
      </c>
      <c r="C64" s="7" t="s">
        <v>306</v>
      </c>
      <c r="D64" s="7" t="s">
        <v>307</v>
      </c>
      <c r="E64" s="7" t="s">
        <v>308</v>
      </c>
      <c r="F64" s="34" t="s">
        <v>236</v>
      </c>
      <c r="G64" s="10">
        <v>1</v>
      </c>
      <c r="H64" s="41" t="e">
        <f>ROUNDDOWN(#REF!*옵션!$D$11, 0)</f>
        <v>#REF!</v>
      </c>
      <c r="I64" s="41"/>
      <c r="J64" s="41"/>
      <c r="K64" s="41"/>
      <c r="L64" s="41" t="e">
        <f t="shared" si="1"/>
        <v>#REF!</v>
      </c>
      <c r="M64" s="10"/>
    </row>
    <row r="65" spans="2:13" ht="21.6" customHeight="1">
      <c r="B65" s="8" t="s">
        <v>626</v>
      </c>
      <c r="C65" s="7" t="s">
        <v>309</v>
      </c>
      <c r="D65" s="7" t="s">
        <v>307</v>
      </c>
      <c r="E65" s="7" t="s">
        <v>310</v>
      </c>
      <c r="F65" s="34" t="s">
        <v>236</v>
      </c>
      <c r="G65" s="10">
        <v>1</v>
      </c>
      <c r="H65" s="41" t="e">
        <f>ROUNDDOWN(#REF!*옵션!$D$11, 0)</f>
        <v>#REF!</v>
      </c>
      <c r="I65" s="41"/>
      <c r="J65" s="41"/>
      <c r="K65" s="41"/>
      <c r="L65" s="41" t="e">
        <f t="shared" si="1"/>
        <v>#REF!</v>
      </c>
      <c r="M65" s="10"/>
    </row>
    <row r="66" spans="2:13" ht="21.6" customHeight="1">
      <c r="B66" s="8" t="s">
        <v>627</v>
      </c>
      <c r="C66" s="7" t="s">
        <v>311</v>
      </c>
      <c r="D66" s="7" t="s">
        <v>312</v>
      </c>
      <c r="E66" s="7" t="s">
        <v>313</v>
      </c>
      <c r="F66" s="34" t="s">
        <v>236</v>
      </c>
      <c r="G66" s="10">
        <v>2</v>
      </c>
      <c r="H66" s="41" t="e">
        <f>ROUNDDOWN(#REF!*옵션!$D$11, 0)</f>
        <v>#REF!</v>
      </c>
      <c r="I66" s="41"/>
      <c r="J66" s="41"/>
      <c r="K66" s="41"/>
      <c r="L66" s="41" t="e">
        <f t="shared" si="1"/>
        <v>#REF!</v>
      </c>
      <c r="M66" s="10"/>
    </row>
    <row r="67" spans="2:13" ht="21.6" customHeight="1">
      <c r="B67" s="8" t="s">
        <v>628</v>
      </c>
      <c r="C67" s="7" t="s">
        <v>314</v>
      </c>
      <c r="D67" s="7" t="s">
        <v>315</v>
      </c>
      <c r="E67" s="7" t="s">
        <v>316</v>
      </c>
      <c r="F67" s="34" t="s">
        <v>236</v>
      </c>
      <c r="G67" s="10">
        <v>2</v>
      </c>
      <c r="H67" s="41" t="e">
        <f>ROUNDDOWN(#REF!*옵션!$D$11, 0)</f>
        <v>#REF!</v>
      </c>
      <c r="I67" s="41"/>
      <c r="J67" s="41"/>
      <c r="K67" s="41"/>
      <c r="L67" s="41" t="e">
        <f t="shared" si="1"/>
        <v>#REF!</v>
      </c>
      <c r="M67" s="10"/>
    </row>
    <row r="68" spans="2:13" ht="21.6" customHeight="1">
      <c r="B68" s="8" t="s">
        <v>629</v>
      </c>
      <c r="C68" s="7" t="s">
        <v>317</v>
      </c>
      <c r="D68" s="7" t="s">
        <v>318</v>
      </c>
      <c r="E68" s="7" t="s">
        <v>319</v>
      </c>
      <c r="F68" s="34" t="s">
        <v>236</v>
      </c>
      <c r="G68" s="10">
        <v>6</v>
      </c>
      <c r="H68" s="41" t="e">
        <f>ROUNDDOWN(#REF!*옵션!$D$11, 0)</f>
        <v>#REF!</v>
      </c>
      <c r="I68" s="41"/>
      <c r="J68" s="41"/>
      <c r="K68" s="41"/>
      <c r="L68" s="41" t="e">
        <f t="shared" ref="L68:L99" si="2">SUM(H68,I68,J68)</f>
        <v>#REF!</v>
      </c>
      <c r="M68" s="10"/>
    </row>
    <row r="69" spans="2:13" ht="21.6" customHeight="1">
      <c r="B69" s="8" t="s">
        <v>630</v>
      </c>
      <c r="C69" s="7" t="s">
        <v>320</v>
      </c>
      <c r="D69" s="7" t="s">
        <v>318</v>
      </c>
      <c r="E69" s="7" t="s">
        <v>321</v>
      </c>
      <c r="F69" s="34" t="s">
        <v>236</v>
      </c>
      <c r="G69" s="10">
        <v>5</v>
      </c>
      <c r="H69" s="41" t="e">
        <f>ROUNDDOWN(#REF!*옵션!$D$11, 0)</f>
        <v>#REF!</v>
      </c>
      <c r="I69" s="41"/>
      <c r="J69" s="41"/>
      <c r="K69" s="41"/>
      <c r="L69" s="41" t="e">
        <f t="shared" si="2"/>
        <v>#REF!</v>
      </c>
      <c r="M69" s="10"/>
    </row>
    <row r="70" spans="2:13" ht="21.6" customHeight="1">
      <c r="B70" s="8" t="s">
        <v>631</v>
      </c>
      <c r="C70" s="7" t="s">
        <v>322</v>
      </c>
      <c r="D70" s="7" t="s">
        <v>323</v>
      </c>
      <c r="E70" s="7" t="s">
        <v>324</v>
      </c>
      <c r="F70" s="34" t="s">
        <v>148</v>
      </c>
      <c r="G70" s="10">
        <v>989</v>
      </c>
      <c r="H70" s="41" t="e">
        <f>ROUNDDOWN(#REF!*옵션!$D$11, 0)</f>
        <v>#REF!</v>
      </c>
      <c r="I70" s="41"/>
      <c r="J70" s="41"/>
      <c r="K70" s="41"/>
      <c r="L70" s="41" t="e">
        <f t="shared" si="2"/>
        <v>#REF!</v>
      </c>
      <c r="M70" s="10"/>
    </row>
    <row r="71" spans="2:13" ht="21.6" customHeight="1">
      <c r="B71" s="8" t="s">
        <v>632</v>
      </c>
      <c r="C71" s="7" t="s">
        <v>325</v>
      </c>
      <c r="D71" s="7" t="s">
        <v>323</v>
      </c>
      <c r="E71" s="7" t="s">
        <v>326</v>
      </c>
      <c r="F71" s="34" t="s">
        <v>148</v>
      </c>
      <c r="G71" s="10">
        <v>128</v>
      </c>
      <c r="H71" s="41" t="e">
        <f>ROUNDDOWN(#REF!*옵션!$D$11, 0)</f>
        <v>#REF!</v>
      </c>
      <c r="I71" s="41"/>
      <c r="J71" s="41"/>
      <c r="K71" s="41"/>
      <c r="L71" s="41" t="e">
        <f t="shared" si="2"/>
        <v>#REF!</v>
      </c>
      <c r="M71" s="10"/>
    </row>
    <row r="72" spans="2:13" ht="21.6" customHeight="1">
      <c r="B72" s="8" t="s">
        <v>633</v>
      </c>
      <c r="C72" s="7" t="s">
        <v>327</v>
      </c>
      <c r="D72" s="7" t="s">
        <v>323</v>
      </c>
      <c r="E72" s="7" t="s">
        <v>328</v>
      </c>
      <c r="F72" s="34" t="s">
        <v>148</v>
      </c>
      <c r="G72" s="10">
        <v>43</v>
      </c>
      <c r="H72" s="41" t="e">
        <f>ROUNDDOWN(#REF!*옵션!$D$11, 0)</f>
        <v>#REF!</v>
      </c>
      <c r="I72" s="41"/>
      <c r="J72" s="41"/>
      <c r="K72" s="41"/>
      <c r="L72" s="41" t="e">
        <f t="shared" si="2"/>
        <v>#REF!</v>
      </c>
      <c r="M72" s="10"/>
    </row>
    <row r="73" spans="2:13" ht="21.6" customHeight="1">
      <c r="B73" s="8" t="s">
        <v>634</v>
      </c>
      <c r="C73" s="7" t="s">
        <v>329</v>
      </c>
      <c r="D73" s="7" t="s">
        <v>323</v>
      </c>
      <c r="E73" s="7" t="s">
        <v>330</v>
      </c>
      <c r="F73" s="34" t="s">
        <v>148</v>
      </c>
      <c r="G73" s="10">
        <v>21</v>
      </c>
      <c r="H73" s="41" t="e">
        <f>ROUNDDOWN(#REF!*옵션!$D$11, 0)</f>
        <v>#REF!</v>
      </c>
      <c r="I73" s="41"/>
      <c r="J73" s="41"/>
      <c r="K73" s="41"/>
      <c r="L73" s="41" t="e">
        <f t="shared" si="2"/>
        <v>#REF!</v>
      </c>
      <c r="M73" s="10"/>
    </row>
    <row r="74" spans="2:13" ht="21.6" customHeight="1">
      <c r="B74" s="8" t="s">
        <v>635</v>
      </c>
      <c r="C74" s="7" t="s">
        <v>331</v>
      </c>
      <c r="D74" s="7" t="s">
        <v>323</v>
      </c>
      <c r="E74" s="7" t="s">
        <v>332</v>
      </c>
      <c r="F74" s="34" t="s">
        <v>148</v>
      </c>
      <c r="G74" s="10">
        <v>92</v>
      </c>
      <c r="H74" s="41" t="e">
        <f>ROUNDDOWN(#REF!*옵션!$D$11, 0)</f>
        <v>#REF!</v>
      </c>
      <c r="I74" s="41"/>
      <c r="J74" s="41"/>
      <c r="K74" s="41"/>
      <c r="L74" s="41" t="e">
        <f t="shared" si="2"/>
        <v>#REF!</v>
      </c>
      <c r="M74" s="10"/>
    </row>
    <row r="75" spans="2:13" ht="21.6" customHeight="1">
      <c r="B75" s="8" t="s">
        <v>636</v>
      </c>
      <c r="C75" s="7" t="s">
        <v>333</v>
      </c>
      <c r="D75" s="7" t="s">
        <v>323</v>
      </c>
      <c r="E75" s="7" t="s">
        <v>334</v>
      </c>
      <c r="F75" s="34" t="s">
        <v>148</v>
      </c>
      <c r="G75" s="10">
        <v>72</v>
      </c>
      <c r="H75" s="41" t="e">
        <f>ROUNDDOWN(#REF!*옵션!$D$11, 0)</f>
        <v>#REF!</v>
      </c>
      <c r="I75" s="41"/>
      <c r="J75" s="41"/>
      <c r="K75" s="41"/>
      <c r="L75" s="41" t="e">
        <f t="shared" si="2"/>
        <v>#REF!</v>
      </c>
      <c r="M75" s="10"/>
    </row>
    <row r="76" spans="2:13" ht="21.6" customHeight="1">
      <c r="B76" s="8" t="s">
        <v>637</v>
      </c>
      <c r="C76" s="7" t="s">
        <v>335</v>
      </c>
      <c r="D76" s="7" t="s">
        <v>323</v>
      </c>
      <c r="E76" s="7" t="s">
        <v>336</v>
      </c>
      <c r="F76" s="34" t="s">
        <v>148</v>
      </c>
      <c r="G76" s="10">
        <v>68</v>
      </c>
      <c r="H76" s="41" t="e">
        <f>ROUNDDOWN(#REF!*옵션!$D$11, 0)</f>
        <v>#REF!</v>
      </c>
      <c r="I76" s="41"/>
      <c r="J76" s="41"/>
      <c r="K76" s="41"/>
      <c r="L76" s="41" t="e">
        <f t="shared" si="2"/>
        <v>#REF!</v>
      </c>
      <c r="M76" s="10"/>
    </row>
    <row r="77" spans="2:13" ht="21.6" customHeight="1">
      <c r="B77" s="8" t="s">
        <v>638</v>
      </c>
      <c r="C77" s="7" t="s">
        <v>337</v>
      </c>
      <c r="D77" s="7" t="s">
        <v>323</v>
      </c>
      <c r="E77" s="7" t="s">
        <v>338</v>
      </c>
      <c r="F77" s="34" t="s">
        <v>148</v>
      </c>
      <c r="G77" s="10">
        <v>25</v>
      </c>
      <c r="H77" s="41" t="e">
        <f>ROUNDDOWN(#REF!*옵션!$D$11, 0)</f>
        <v>#REF!</v>
      </c>
      <c r="I77" s="41"/>
      <c r="J77" s="41"/>
      <c r="K77" s="41"/>
      <c r="L77" s="41" t="e">
        <f t="shared" si="2"/>
        <v>#REF!</v>
      </c>
      <c r="M77" s="10"/>
    </row>
    <row r="78" spans="2:13" ht="21.6" customHeight="1">
      <c r="B78" s="8" t="s">
        <v>639</v>
      </c>
      <c r="C78" s="7" t="s">
        <v>339</v>
      </c>
      <c r="D78" s="7" t="s">
        <v>323</v>
      </c>
      <c r="E78" s="7" t="s">
        <v>340</v>
      </c>
      <c r="F78" s="34" t="s">
        <v>148</v>
      </c>
      <c r="G78" s="10">
        <v>108</v>
      </c>
      <c r="H78" s="41" t="e">
        <f>ROUNDDOWN(#REF!*옵션!$D$11, 0)</f>
        <v>#REF!</v>
      </c>
      <c r="I78" s="41"/>
      <c r="J78" s="41"/>
      <c r="K78" s="41"/>
      <c r="L78" s="41" t="e">
        <f t="shared" si="2"/>
        <v>#REF!</v>
      </c>
      <c r="M78" s="10"/>
    </row>
    <row r="79" spans="2:13" ht="21.6" customHeight="1">
      <c r="B79" s="8" t="s">
        <v>640</v>
      </c>
      <c r="C79" s="7" t="s">
        <v>341</v>
      </c>
      <c r="D79" s="7" t="s">
        <v>342</v>
      </c>
      <c r="E79" s="7" t="s">
        <v>343</v>
      </c>
      <c r="F79" s="34" t="s">
        <v>236</v>
      </c>
      <c r="G79" s="10">
        <v>54</v>
      </c>
      <c r="H79" s="41" t="e">
        <f>ROUNDDOWN(#REF!*옵션!$D$11, 0)</f>
        <v>#REF!</v>
      </c>
      <c r="I79" s="41"/>
      <c r="J79" s="41"/>
      <c r="K79" s="41"/>
      <c r="L79" s="41" t="e">
        <f t="shared" si="2"/>
        <v>#REF!</v>
      </c>
      <c r="M79" s="10"/>
    </row>
    <row r="80" spans="2:13" ht="21.6" customHeight="1">
      <c r="B80" s="8" t="s">
        <v>641</v>
      </c>
      <c r="C80" s="7" t="s">
        <v>344</v>
      </c>
      <c r="D80" s="7" t="s">
        <v>342</v>
      </c>
      <c r="E80" s="7" t="s">
        <v>345</v>
      </c>
      <c r="F80" s="34" t="s">
        <v>236</v>
      </c>
      <c r="G80" s="10">
        <v>9</v>
      </c>
      <c r="H80" s="41" t="e">
        <f>ROUNDDOWN(#REF!*옵션!$D$11, 0)</f>
        <v>#REF!</v>
      </c>
      <c r="I80" s="41"/>
      <c r="J80" s="41"/>
      <c r="K80" s="41"/>
      <c r="L80" s="41" t="e">
        <f t="shared" si="2"/>
        <v>#REF!</v>
      </c>
      <c r="M80" s="10"/>
    </row>
    <row r="81" spans="2:13" ht="21.6" customHeight="1">
      <c r="B81" s="8" t="s">
        <v>642</v>
      </c>
      <c r="C81" s="7" t="s">
        <v>346</v>
      </c>
      <c r="D81" s="7" t="s">
        <v>342</v>
      </c>
      <c r="E81" s="7" t="s">
        <v>347</v>
      </c>
      <c r="F81" s="34" t="s">
        <v>236</v>
      </c>
      <c r="G81" s="10">
        <v>11</v>
      </c>
      <c r="H81" s="41" t="e">
        <f>ROUNDDOWN(#REF!*옵션!$D$11, 0)</f>
        <v>#REF!</v>
      </c>
      <c r="I81" s="41"/>
      <c r="J81" s="41"/>
      <c r="K81" s="41"/>
      <c r="L81" s="41" t="e">
        <f t="shared" si="2"/>
        <v>#REF!</v>
      </c>
      <c r="M81" s="10"/>
    </row>
    <row r="82" spans="2:13" ht="21.6" customHeight="1">
      <c r="B82" s="8" t="s">
        <v>643</v>
      </c>
      <c r="C82" s="7" t="s">
        <v>348</v>
      </c>
      <c r="D82" s="7" t="s">
        <v>342</v>
      </c>
      <c r="E82" s="7" t="s">
        <v>349</v>
      </c>
      <c r="F82" s="34" t="s">
        <v>236</v>
      </c>
      <c r="G82" s="10">
        <v>3</v>
      </c>
      <c r="H82" s="41" t="e">
        <f>ROUNDDOWN(#REF!*옵션!$D$11, 0)</f>
        <v>#REF!</v>
      </c>
      <c r="I82" s="41"/>
      <c r="J82" s="41"/>
      <c r="K82" s="41"/>
      <c r="L82" s="41" t="e">
        <f t="shared" si="2"/>
        <v>#REF!</v>
      </c>
      <c r="M82" s="10"/>
    </row>
    <row r="83" spans="2:13" ht="21.6" customHeight="1">
      <c r="B83" s="8" t="s">
        <v>644</v>
      </c>
      <c r="C83" s="7" t="s">
        <v>350</v>
      </c>
      <c r="D83" s="7" t="s">
        <v>351</v>
      </c>
      <c r="E83" s="7" t="s">
        <v>352</v>
      </c>
      <c r="F83" s="34" t="s">
        <v>236</v>
      </c>
      <c r="G83" s="10">
        <v>8</v>
      </c>
      <c r="H83" s="41" t="e">
        <f>ROUNDDOWN(#REF!*옵션!$D$11, 0)</f>
        <v>#REF!</v>
      </c>
      <c r="I83" s="41"/>
      <c r="J83" s="41"/>
      <c r="K83" s="41"/>
      <c r="L83" s="41" t="e">
        <f t="shared" si="2"/>
        <v>#REF!</v>
      </c>
      <c r="M83" s="10"/>
    </row>
    <row r="84" spans="2:13" ht="21.6" customHeight="1">
      <c r="B84" s="8" t="s">
        <v>645</v>
      </c>
      <c r="C84" s="7" t="s">
        <v>353</v>
      </c>
      <c r="D84" s="7" t="s">
        <v>351</v>
      </c>
      <c r="E84" s="7" t="s">
        <v>354</v>
      </c>
      <c r="F84" s="34" t="s">
        <v>236</v>
      </c>
      <c r="G84" s="10">
        <v>1</v>
      </c>
      <c r="H84" s="41" t="e">
        <f>ROUNDDOWN(#REF!*옵션!$D$11, 0)</f>
        <v>#REF!</v>
      </c>
      <c r="I84" s="41"/>
      <c r="J84" s="41"/>
      <c r="K84" s="41"/>
      <c r="L84" s="41" t="e">
        <f t="shared" si="2"/>
        <v>#REF!</v>
      </c>
      <c r="M84" s="10"/>
    </row>
    <row r="85" spans="2:13" ht="21.6" customHeight="1">
      <c r="B85" s="8" t="s">
        <v>646</v>
      </c>
      <c r="C85" s="7" t="s">
        <v>355</v>
      </c>
      <c r="D85" s="7" t="s">
        <v>351</v>
      </c>
      <c r="E85" s="7" t="s">
        <v>356</v>
      </c>
      <c r="F85" s="34" t="s">
        <v>236</v>
      </c>
      <c r="G85" s="10">
        <v>18</v>
      </c>
      <c r="H85" s="41" t="e">
        <f>ROUNDDOWN(#REF!*옵션!$D$11, 0)</f>
        <v>#REF!</v>
      </c>
      <c r="I85" s="41"/>
      <c r="J85" s="41"/>
      <c r="K85" s="41"/>
      <c r="L85" s="41" t="e">
        <f t="shared" si="2"/>
        <v>#REF!</v>
      </c>
      <c r="M85" s="10"/>
    </row>
    <row r="86" spans="2:13" ht="21.6" customHeight="1">
      <c r="B86" s="8" t="s">
        <v>647</v>
      </c>
      <c r="C86" s="7" t="s">
        <v>357</v>
      </c>
      <c r="D86" s="7" t="s">
        <v>342</v>
      </c>
      <c r="E86" s="7" t="s">
        <v>358</v>
      </c>
      <c r="F86" s="34" t="s">
        <v>236</v>
      </c>
      <c r="G86" s="10">
        <v>348</v>
      </c>
      <c r="H86" s="41" t="e">
        <f>ROUNDDOWN(#REF!*옵션!$D$11, 0)</f>
        <v>#REF!</v>
      </c>
      <c r="I86" s="41"/>
      <c r="J86" s="41"/>
      <c r="K86" s="41"/>
      <c r="L86" s="41" t="e">
        <f t="shared" si="2"/>
        <v>#REF!</v>
      </c>
      <c r="M86" s="10"/>
    </row>
    <row r="87" spans="2:13" ht="21.6" customHeight="1">
      <c r="B87" s="8" t="s">
        <v>648</v>
      </c>
      <c r="C87" s="7" t="s">
        <v>359</v>
      </c>
      <c r="D87" s="7" t="s">
        <v>342</v>
      </c>
      <c r="E87" s="7" t="s">
        <v>360</v>
      </c>
      <c r="F87" s="34" t="s">
        <v>236</v>
      </c>
      <c r="G87" s="10">
        <v>70</v>
      </c>
      <c r="H87" s="41" t="e">
        <f>ROUNDDOWN(#REF!*옵션!$D$11, 0)</f>
        <v>#REF!</v>
      </c>
      <c r="I87" s="41"/>
      <c r="J87" s="41"/>
      <c r="K87" s="41"/>
      <c r="L87" s="41" t="e">
        <f t="shared" si="2"/>
        <v>#REF!</v>
      </c>
      <c r="M87" s="10"/>
    </row>
    <row r="88" spans="2:13" ht="21.6" customHeight="1">
      <c r="B88" s="8" t="s">
        <v>649</v>
      </c>
      <c r="C88" s="7" t="s">
        <v>361</v>
      </c>
      <c r="D88" s="7" t="s">
        <v>342</v>
      </c>
      <c r="E88" s="7" t="s">
        <v>362</v>
      </c>
      <c r="F88" s="34" t="s">
        <v>236</v>
      </c>
      <c r="G88" s="10">
        <v>12</v>
      </c>
      <c r="H88" s="41" t="e">
        <f>ROUNDDOWN(#REF!*옵션!$D$11, 0)</f>
        <v>#REF!</v>
      </c>
      <c r="I88" s="41"/>
      <c r="J88" s="41"/>
      <c r="K88" s="41"/>
      <c r="L88" s="41" t="e">
        <f t="shared" si="2"/>
        <v>#REF!</v>
      </c>
      <c r="M88" s="10"/>
    </row>
    <row r="89" spans="2:13" ht="21.6" customHeight="1">
      <c r="B89" s="8" t="s">
        <v>650</v>
      </c>
      <c r="C89" s="7" t="s">
        <v>363</v>
      </c>
      <c r="D89" s="7" t="s">
        <v>342</v>
      </c>
      <c r="E89" s="7" t="s">
        <v>364</v>
      </c>
      <c r="F89" s="34" t="s">
        <v>236</v>
      </c>
      <c r="G89" s="10">
        <v>3</v>
      </c>
      <c r="H89" s="41" t="e">
        <f>ROUNDDOWN(#REF!*옵션!$D$11, 0)</f>
        <v>#REF!</v>
      </c>
      <c r="I89" s="41"/>
      <c r="J89" s="41"/>
      <c r="K89" s="41"/>
      <c r="L89" s="41" t="e">
        <f t="shared" si="2"/>
        <v>#REF!</v>
      </c>
      <c r="M89" s="10"/>
    </row>
    <row r="90" spans="2:13" ht="21.6" customHeight="1">
      <c r="B90" s="8" t="s">
        <v>651</v>
      </c>
      <c r="C90" s="7" t="s">
        <v>365</v>
      </c>
      <c r="D90" s="7" t="s">
        <v>351</v>
      </c>
      <c r="E90" s="7" t="s">
        <v>366</v>
      </c>
      <c r="F90" s="34" t="s">
        <v>236</v>
      </c>
      <c r="G90" s="10">
        <v>41</v>
      </c>
      <c r="H90" s="41" t="e">
        <f>ROUNDDOWN(#REF!*옵션!$D$11, 0)</f>
        <v>#REF!</v>
      </c>
      <c r="I90" s="41"/>
      <c r="J90" s="41"/>
      <c r="K90" s="41"/>
      <c r="L90" s="41" t="e">
        <f t="shared" si="2"/>
        <v>#REF!</v>
      </c>
      <c r="M90" s="10"/>
    </row>
    <row r="91" spans="2:13" ht="21.6" customHeight="1">
      <c r="B91" s="8" t="s">
        <v>652</v>
      </c>
      <c r="C91" s="7" t="s">
        <v>367</v>
      </c>
      <c r="D91" s="7" t="s">
        <v>351</v>
      </c>
      <c r="E91" s="7" t="s">
        <v>368</v>
      </c>
      <c r="F91" s="34" t="s">
        <v>236</v>
      </c>
      <c r="G91" s="10">
        <v>33</v>
      </c>
      <c r="H91" s="41" t="e">
        <f>ROUNDDOWN(#REF!*옵션!$D$11, 0)</f>
        <v>#REF!</v>
      </c>
      <c r="I91" s="41"/>
      <c r="J91" s="41"/>
      <c r="K91" s="41"/>
      <c r="L91" s="41" t="e">
        <f t="shared" si="2"/>
        <v>#REF!</v>
      </c>
      <c r="M91" s="10"/>
    </row>
    <row r="92" spans="2:13" ht="21.6" customHeight="1">
      <c r="B92" s="8" t="s">
        <v>653</v>
      </c>
      <c r="C92" s="7" t="s">
        <v>369</v>
      </c>
      <c r="D92" s="7" t="s">
        <v>351</v>
      </c>
      <c r="E92" s="7" t="s">
        <v>370</v>
      </c>
      <c r="F92" s="34" t="s">
        <v>236</v>
      </c>
      <c r="G92" s="10">
        <v>29</v>
      </c>
      <c r="H92" s="41" t="e">
        <f>ROUNDDOWN(#REF!*옵션!$D$11, 0)</f>
        <v>#REF!</v>
      </c>
      <c r="I92" s="41"/>
      <c r="J92" s="41"/>
      <c r="K92" s="41"/>
      <c r="L92" s="41" t="e">
        <f t="shared" si="2"/>
        <v>#REF!</v>
      </c>
      <c r="M92" s="10"/>
    </row>
    <row r="93" spans="2:13" ht="21.6" customHeight="1">
      <c r="B93" s="8" t="s">
        <v>654</v>
      </c>
      <c r="C93" s="7" t="s">
        <v>371</v>
      </c>
      <c r="D93" s="7" t="s">
        <v>351</v>
      </c>
      <c r="E93" s="7" t="s">
        <v>372</v>
      </c>
      <c r="F93" s="34" t="s">
        <v>236</v>
      </c>
      <c r="G93" s="10">
        <v>11</v>
      </c>
      <c r="H93" s="41" t="e">
        <f>ROUNDDOWN(#REF!*옵션!$D$11, 0)</f>
        <v>#REF!</v>
      </c>
      <c r="I93" s="41"/>
      <c r="J93" s="41"/>
      <c r="K93" s="41"/>
      <c r="L93" s="41" t="e">
        <f t="shared" si="2"/>
        <v>#REF!</v>
      </c>
      <c r="M93" s="10"/>
    </row>
    <row r="94" spans="2:13" ht="21.6" customHeight="1">
      <c r="B94" s="8" t="s">
        <v>655</v>
      </c>
      <c r="C94" s="7" t="s">
        <v>373</v>
      </c>
      <c r="D94" s="7" t="s">
        <v>351</v>
      </c>
      <c r="E94" s="7" t="s">
        <v>374</v>
      </c>
      <c r="F94" s="34" t="s">
        <v>236</v>
      </c>
      <c r="G94" s="10">
        <v>15</v>
      </c>
      <c r="H94" s="41" t="e">
        <f>ROUNDDOWN(#REF!*옵션!$D$11, 0)</f>
        <v>#REF!</v>
      </c>
      <c r="I94" s="41"/>
      <c r="J94" s="41"/>
      <c r="K94" s="41"/>
      <c r="L94" s="41" t="e">
        <f t="shared" si="2"/>
        <v>#REF!</v>
      </c>
      <c r="M94" s="10"/>
    </row>
    <row r="95" spans="2:13" ht="21.6" customHeight="1">
      <c r="B95" s="8" t="s">
        <v>656</v>
      </c>
      <c r="C95" s="7" t="s">
        <v>375</v>
      </c>
      <c r="D95" s="7" t="s">
        <v>342</v>
      </c>
      <c r="E95" s="7" t="s">
        <v>376</v>
      </c>
      <c r="F95" s="34" t="s">
        <v>236</v>
      </c>
      <c r="G95" s="10">
        <v>334</v>
      </c>
      <c r="H95" s="41" t="e">
        <f>ROUNDDOWN(#REF!*옵션!$D$11, 0)</f>
        <v>#REF!</v>
      </c>
      <c r="I95" s="41"/>
      <c r="J95" s="41"/>
      <c r="K95" s="41"/>
      <c r="L95" s="41" t="e">
        <f t="shared" si="2"/>
        <v>#REF!</v>
      </c>
      <c r="M95" s="10"/>
    </row>
    <row r="96" spans="2:13" ht="21.6" customHeight="1">
      <c r="B96" s="8" t="s">
        <v>657</v>
      </c>
      <c r="C96" s="7" t="s">
        <v>377</v>
      </c>
      <c r="D96" s="7" t="s">
        <v>342</v>
      </c>
      <c r="E96" s="7" t="s">
        <v>378</v>
      </c>
      <c r="F96" s="34" t="s">
        <v>236</v>
      </c>
      <c r="G96" s="10">
        <v>79</v>
      </c>
      <c r="H96" s="41" t="e">
        <f>ROUNDDOWN(#REF!*옵션!$D$11, 0)</f>
        <v>#REF!</v>
      </c>
      <c r="I96" s="41"/>
      <c r="J96" s="41"/>
      <c r="K96" s="41"/>
      <c r="L96" s="41" t="e">
        <f t="shared" si="2"/>
        <v>#REF!</v>
      </c>
      <c r="M96" s="10"/>
    </row>
    <row r="97" spans="2:13" ht="21.6" customHeight="1">
      <c r="B97" s="8" t="s">
        <v>658</v>
      </c>
      <c r="C97" s="7" t="s">
        <v>379</v>
      </c>
      <c r="D97" s="7" t="s">
        <v>342</v>
      </c>
      <c r="E97" s="7" t="s">
        <v>380</v>
      </c>
      <c r="F97" s="34" t="s">
        <v>236</v>
      </c>
      <c r="G97" s="10">
        <v>11</v>
      </c>
      <c r="H97" s="41" t="e">
        <f>ROUNDDOWN(#REF!*옵션!$D$11, 0)</f>
        <v>#REF!</v>
      </c>
      <c r="I97" s="41"/>
      <c r="J97" s="41"/>
      <c r="K97" s="41"/>
      <c r="L97" s="41" t="e">
        <f t="shared" si="2"/>
        <v>#REF!</v>
      </c>
      <c r="M97" s="10"/>
    </row>
    <row r="98" spans="2:13" ht="21.6" customHeight="1">
      <c r="B98" s="8" t="s">
        <v>659</v>
      </c>
      <c r="C98" s="7" t="s">
        <v>381</v>
      </c>
      <c r="D98" s="7" t="s">
        <v>351</v>
      </c>
      <c r="E98" s="7" t="s">
        <v>382</v>
      </c>
      <c r="F98" s="34" t="s">
        <v>236</v>
      </c>
      <c r="G98" s="10">
        <v>41</v>
      </c>
      <c r="H98" s="41" t="e">
        <f>ROUNDDOWN(#REF!*옵션!$D$11, 0)</f>
        <v>#REF!</v>
      </c>
      <c r="I98" s="41"/>
      <c r="J98" s="41"/>
      <c r="K98" s="41"/>
      <c r="L98" s="41" t="e">
        <f t="shared" si="2"/>
        <v>#REF!</v>
      </c>
      <c r="M98" s="10"/>
    </row>
    <row r="99" spans="2:13" ht="21.6" customHeight="1">
      <c r="B99" s="8" t="s">
        <v>660</v>
      </c>
      <c r="C99" s="7" t="s">
        <v>383</v>
      </c>
      <c r="D99" s="7" t="s">
        <v>351</v>
      </c>
      <c r="E99" s="7" t="s">
        <v>384</v>
      </c>
      <c r="F99" s="34" t="s">
        <v>236</v>
      </c>
      <c r="G99" s="10">
        <v>39</v>
      </c>
      <c r="H99" s="41" t="e">
        <f>ROUNDDOWN(#REF!*옵션!$D$11, 0)</f>
        <v>#REF!</v>
      </c>
      <c r="I99" s="41"/>
      <c r="J99" s="41"/>
      <c r="K99" s="41"/>
      <c r="L99" s="41" t="e">
        <f t="shared" si="2"/>
        <v>#REF!</v>
      </c>
      <c r="M99" s="10"/>
    </row>
    <row r="100" spans="2:13" ht="21.6" customHeight="1">
      <c r="B100" s="8" t="s">
        <v>661</v>
      </c>
      <c r="C100" s="7" t="s">
        <v>385</v>
      </c>
      <c r="D100" s="7" t="s">
        <v>351</v>
      </c>
      <c r="E100" s="7" t="s">
        <v>386</v>
      </c>
      <c r="F100" s="34" t="s">
        <v>236</v>
      </c>
      <c r="G100" s="10">
        <v>32</v>
      </c>
      <c r="H100" s="41" t="e">
        <f>ROUNDDOWN(#REF!*옵션!$D$11, 0)</f>
        <v>#REF!</v>
      </c>
      <c r="I100" s="41"/>
      <c r="J100" s="41"/>
      <c r="K100" s="41"/>
      <c r="L100" s="41" t="e">
        <f t="shared" ref="L100:L131" si="3">SUM(H100,I100,J100)</f>
        <v>#REF!</v>
      </c>
      <c r="M100" s="10"/>
    </row>
    <row r="101" spans="2:13" ht="21.6" customHeight="1">
      <c r="B101" s="8" t="s">
        <v>662</v>
      </c>
      <c r="C101" s="7" t="s">
        <v>387</v>
      </c>
      <c r="D101" s="7" t="s">
        <v>351</v>
      </c>
      <c r="E101" s="7" t="s">
        <v>388</v>
      </c>
      <c r="F101" s="34" t="s">
        <v>236</v>
      </c>
      <c r="G101" s="10">
        <v>12</v>
      </c>
      <c r="H101" s="41" t="e">
        <f>ROUNDDOWN(#REF!*옵션!$D$11, 0)</f>
        <v>#REF!</v>
      </c>
      <c r="I101" s="41"/>
      <c r="J101" s="41"/>
      <c r="K101" s="41"/>
      <c r="L101" s="41" t="e">
        <f t="shared" si="3"/>
        <v>#REF!</v>
      </c>
      <c r="M101" s="10"/>
    </row>
    <row r="102" spans="2:13" ht="21.6" customHeight="1">
      <c r="B102" s="8" t="s">
        <v>663</v>
      </c>
      <c r="C102" s="7" t="s">
        <v>389</v>
      </c>
      <c r="D102" s="7" t="s">
        <v>351</v>
      </c>
      <c r="E102" s="7" t="s">
        <v>390</v>
      </c>
      <c r="F102" s="34" t="s">
        <v>236</v>
      </c>
      <c r="G102" s="10">
        <v>16</v>
      </c>
      <c r="H102" s="41" t="e">
        <f>ROUNDDOWN(#REF!*옵션!$D$11, 0)</f>
        <v>#REF!</v>
      </c>
      <c r="I102" s="41"/>
      <c r="J102" s="41"/>
      <c r="K102" s="41"/>
      <c r="L102" s="41" t="e">
        <f t="shared" si="3"/>
        <v>#REF!</v>
      </c>
      <c r="M102" s="10"/>
    </row>
    <row r="103" spans="2:13" ht="21.6" customHeight="1">
      <c r="B103" s="8" t="s">
        <v>664</v>
      </c>
      <c r="C103" s="7" t="s">
        <v>391</v>
      </c>
      <c r="D103" s="7" t="s">
        <v>392</v>
      </c>
      <c r="E103" s="7" t="s">
        <v>393</v>
      </c>
      <c r="F103" s="34" t="s">
        <v>148</v>
      </c>
      <c r="G103" s="10">
        <v>88</v>
      </c>
      <c r="H103" s="41" t="e">
        <f>ROUNDDOWN(#REF!*옵션!$D$11, 0)</f>
        <v>#REF!</v>
      </c>
      <c r="I103" s="41"/>
      <c r="J103" s="41"/>
      <c r="K103" s="41"/>
      <c r="L103" s="41" t="e">
        <f t="shared" si="3"/>
        <v>#REF!</v>
      </c>
      <c r="M103" s="10"/>
    </row>
    <row r="104" spans="2:13" ht="21.6" customHeight="1">
      <c r="B104" s="8" t="s">
        <v>665</v>
      </c>
      <c r="C104" s="7" t="s">
        <v>394</v>
      </c>
      <c r="D104" s="7" t="s">
        <v>392</v>
      </c>
      <c r="E104" s="7" t="s">
        <v>395</v>
      </c>
      <c r="F104" s="34" t="s">
        <v>148</v>
      </c>
      <c r="G104" s="10">
        <v>69</v>
      </c>
      <c r="H104" s="41" t="e">
        <f>ROUNDDOWN(#REF!*옵션!$D$11, 0)</f>
        <v>#REF!</v>
      </c>
      <c r="I104" s="41"/>
      <c r="J104" s="41"/>
      <c r="K104" s="41"/>
      <c r="L104" s="41" t="e">
        <f t="shared" si="3"/>
        <v>#REF!</v>
      </c>
      <c r="M104" s="10"/>
    </row>
    <row r="105" spans="2:13" ht="21.6" customHeight="1">
      <c r="B105" s="8" t="s">
        <v>666</v>
      </c>
      <c r="C105" s="7" t="s">
        <v>396</v>
      </c>
      <c r="D105" s="7" t="s">
        <v>397</v>
      </c>
      <c r="E105" s="7" t="s">
        <v>398</v>
      </c>
      <c r="F105" s="34" t="s">
        <v>399</v>
      </c>
      <c r="G105" s="10">
        <v>8.1</v>
      </c>
      <c r="H105" s="41" t="e">
        <f>ROUNDDOWN(#REF!*옵션!$D$11, 0)</f>
        <v>#REF!</v>
      </c>
      <c r="I105" s="41"/>
      <c r="J105" s="41"/>
      <c r="K105" s="41"/>
      <c r="L105" s="41" t="e">
        <f t="shared" si="3"/>
        <v>#REF!</v>
      </c>
      <c r="M105" s="10"/>
    </row>
    <row r="106" spans="2:13" ht="21.6" customHeight="1">
      <c r="B106" s="8" t="s">
        <v>667</v>
      </c>
      <c r="C106" s="7" t="s">
        <v>400</v>
      </c>
      <c r="D106" s="7" t="s">
        <v>401</v>
      </c>
      <c r="E106" s="7" t="s">
        <v>402</v>
      </c>
      <c r="F106" s="34" t="s">
        <v>236</v>
      </c>
      <c r="G106" s="10">
        <v>3</v>
      </c>
      <c r="H106" s="41" t="e">
        <f>ROUNDDOWN(#REF!*옵션!$D$11, 0)</f>
        <v>#REF!</v>
      </c>
      <c r="I106" s="41"/>
      <c r="J106" s="41"/>
      <c r="K106" s="41"/>
      <c r="L106" s="41" t="e">
        <f t="shared" si="3"/>
        <v>#REF!</v>
      </c>
      <c r="M106" s="10"/>
    </row>
    <row r="107" spans="2:13" ht="21.6" customHeight="1">
      <c r="B107" s="8" t="s">
        <v>668</v>
      </c>
      <c r="C107" s="7" t="s">
        <v>403</v>
      </c>
      <c r="D107" s="7" t="s">
        <v>404</v>
      </c>
      <c r="E107" s="7" t="s">
        <v>405</v>
      </c>
      <c r="F107" s="34" t="s">
        <v>236</v>
      </c>
      <c r="G107" s="10">
        <v>349</v>
      </c>
      <c r="H107" s="41" t="e">
        <f>ROUNDDOWN(#REF!*옵션!$D$11, 0)</f>
        <v>#REF!</v>
      </c>
      <c r="I107" s="41"/>
      <c r="J107" s="41"/>
      <c r="K107" s="41"/>
      <c r="L107" s="41" t="e">
        <f t="shared" si="3"/>
        <v>#REF!</v>
      </c>
      <c r="M107" s="10"/>
    </row>
    <row r="108" spans="2:13" ht="21.6" customHeight="1">
      <c r="B108" s="8" t="s">
        <v>669</v>
      </c>
      <c r="C108" s="7" t="s">
        <v>406</v>
      </c>
      <c r="D108" s="7" t="s">
        <v>404</v>
      </c>
      <c r="E108" s="7" t="s">
        <v>407</v>
      </c>
      <c r="F108" s="34" t="s">
        <v>236</v>
      </c>
      <c r="G108" s="10">
        <v>129</v>
      </c>
      <c r="H108" s="41" t="e">
        <f>ROUNDDOWN(#REF!*옵션!$D$11, 0)</f>
        <v>#REF!</v>
      </c>
      <c r="I108" s="41"/>
      <c r="J108" s="41"/>
      <c r="K108" s="41"/>
      <c r="L108" s="41" t="e">
        <f t="shared" si="3"/>
        <v>#REF!</v>
      </c>
      <c r="M108" s="10"/>
    </row>
    <row r="109" spans="2:13" ht="21.6" customHeight="1">
      <c r="B109" s="8" t="s">
        <v>670</v>
      </c>
      <c r="C109" s="7" t="s">
        <v>408</v>
      </c>
      <c r="D109" s="7" t="s">
        <v>409</v>
      </c>
      <c r="E109" s="7" t="s">
        <v>410</v>
      </c>
      <c r="F109" s="34" t="s">
        <v>236</v>
      </c>
      <c r="G109" s="10">
        <v>349</v>
      </c>
      <c r="H109" s="41" t="e">
        <f>ROUNDDOWN(#REF!*옵션!$D$11, 0)</f>
        <v>#REF!</v>
      </c>
      <c r="I109" s="41"/>
      <c r="J109" s="41"/>
      <c r="K109" s="41"/>
      <c r="L109" s="41" t="e">
        <f t="shared" si="3"/>
        <v>#REF!</v>
      </c>
      <c r="M109" s="10"/>
    </row>
    <row r="110" spans="2:13" ht="21.6" customHeight="1">
      <c r="B110" s="8" t="s">
        <v>671</v>
      </c>
      <c r="C110" s="7" t="s">
        <v>411</v>
      </c>
      <c r="D110" s="7" t="s">
        <v>412</v>
      </c>
      <c r="E110" s="7" t="s">
        <v>413</v>
      </c>
      <c r="F110" s="34" t="s">
        <v>236</v>
      </c>
      <c r="G110" s="10">
        <v>164</v>
      </c>
      <c r="H110" s="41" t="e">
        <f>ROUNDDOWN(#REF!*옵션!$D$11, 0)</f>
        <v>#REF!</v>
      </c>
      <c r="I110" s="41"/>
      <c r="J110" s="41"/>
      <c r="K110" s="41"/>
      <c r="L110" s="41" t="e">
        <f t="shared" si="3"/>
        <v>#REF!</v>
      </c>
      <c r="M110" s="10"/>
    </row>
    <row r="111" spans="2:13" ht="21.6" customHeight="1">
      <c r="B111" s="8" t="s">
        <v>672</v>
      </c>
      <c r="C111" s="7" t="s">
        <v>414</v>
      </c>
      <c r="D111" s="7" t="s">
        <v>415</v>
      </c>
      <c r="E111" s="7" t="s">
        <v>416</v>
      </c>
      <c r="F111" s="34" t="s">
        <v>236</v>
      </c>
      <c r="G111" s="10">
        <v>1</v>
      </c>
      <c r="H111" s="41" t="e">
        <f>ROUNDDOWN(#REF!*옵션!$D$11, 0)</f>
        <v>#REF!</v>
      </c>
      <c r="I111" s="41"/>
      <c r="J111" s="41"/>
      <c r="K111" s="41"/>
      <c r="L111" s="41" t="e">
        <f t="shared" si="3"/>
        <v>#REF!</v>
      </c>
      <c r="M111" s="10"/>
    </row>
    <row r="112" spans="2:13" ht="21.6" customHeight="1">
      <c r="B112" s="8" t="s">
        <v>673</v>
      </c>
      <c r="C112" s="7" t="s">
        <v>417</v>
      </c>
      <c r="D112" s="7" t="s">
        <v>418</v>
      </c>
      <c r="E112" s="7" t="s">
        <v>419</v>
      </c>
      <c r="F112" s="34" t="s">
        <v>236</v>
      </c>
      <c r="G112" s="10">
        <v>1</v>
      </c>
      <c r="H112" s="41" t="e">
        <f>ROUNDDOWN(#REF!*옵션!$D$11, 0)</f>
        <v>#REF!</v>
      </c>
      <c r="I112" s="41"/>
      <c r="J112" s="41"/>
      <c r="K112" s="41"/>
      <c r="L112" s="41" t="e">
        <f t="shared" si="3"/>
        <v>#REF!</v>
      </c>
      <c r="M112" s="10"/>
    </row>
    <row r="113" spans="2:13" ht="21.6" customHeight="1">
      <c r="B113" s="8" t="s">
        <v>674</v>
      </c>
      <c r="C113" s="7" t="s">
        <v>420</v>
      </c>
      <c r="D113" s="7" t="s">
        <v>421</v>
      </c>
      <c r="E113" s="7" t="s">
        <v>422</v>
      </c>
      <c r="F113" s="34" t="s">
        <v>236</v>
      </c>
      <c r="G113" s="10">
        <v>3</v>
      </c>
      <c r="H113" s="41" t="e">
        <f>ROUNDDOWN(#REF!*옵션!$D$11, 0)</f>
        <v>#REF!</v>
      </c>
      <c r="I113" s="41"/>
      <c r="J113" s="41"/>
      <c r="K113" s="41"/>
      <c r="L113" s="41" t="e">
        <f t="shared" si="3"/>
        <v>#REF!</v>
      </c>
      <c r="M113" s="10"/>
    </row>
    <row r="114" spans="2:13" ht="21.6" customHeight="1">
      <c r="B114" s="8" t="s">
        <v>675</v>
      </c>
      <c r="C114" s="7" t="s">
        <v>423</v>
      </c>
      <c r="D114" s="7" t="s">
        <v>424</v>
      </c>
      <c r="E114" s="7" t="s">
        <v>425</v>
      </c>
      <c r="F114" s="34" t="s">
        <v>236</v>
      </c>
      <c r="G114" s="10">
        <v>3</v>
      </c>
      <c r="H114" s="41" t="e">
        <f>ROUNDDOWN(#REF!*옵션!$D$11, 0)</f>
        <v>#REF!</v>
      </c>
      <c r="I114" s="41"/>
      <c r="J114" s="41"/>
      <c r="K114" s="41"/>
      <c r="L114" s="41" t="e">
        <f t="shared" si="3"/>
        <v>#REF!</v>
      </c>
      <c r="M114" s="10"/>
    </row>
    <row r="115" spans="2:13" ht="21.6" customHeight="1">
      <c r="B115" s="8" t="s">
        <v>676</v>
      </c>
      <c r="C115" s="7" t="s">
        <v>426</v>
      </c>
      <c r="D115" s="7" t="s">
        <v>427</v>
      </c>
      <c r="E115" s="7" t="s">
        <v>428</v>
      </c>
      <c r="F115" s="34" t="s">
        <v>236</v>
      </c>
      <c r="G115" s="10">
        <v>3</v>
      </c>
      <c r="H115" s="41" t="e">
        <f>ROUNDDOWN(#REF!*옵션!$D$11, 0)</f>
        <v>#REF!</v>
      </c>
      <c r="I115" s="41"/>
      <c r="J115" s="41"/>
      <c r="K115" s="41"/>
      <c r="L115" s="41" t="e">
        <f t="shared" si="3"/>
        <v>#REF!</v>
      </c>
      <c r="M115" s="10"/>
    </row>
    <row r="116" spans="2:13" ht="21.6" customHeight="1">
      <c r="B116" s="8" t="s">
        <v>677</v>
      </c>
      <c r="C116" s="7" t="s">
        <v>429</v>
      </c>
      <c r="D116" s="7" t="s">
        <v>430</v>
      </c>
      <c r="E116" s="7" t="s">
        <v>431</v>
      </c>
      <c r="F116" s="34" t="s">
        <v>236</v>
      </c>
      <c r="G116" s="10">
        <v>6</v>
      </c>
      <c r="H116" s="41" t="e">
        <f>ROUNDDOWN(#REF!*옵션!$D$11, 0)</f>
        <v>#REF!</v>
      </c>
      <c r="I116" s="41"/>
      <c r="J116" s="41"/>
      <c r="K116" s="41"/>
      <c r="L116" s="41" t="e">
        <f t="shared" si="3"/>
        <v>#REF!</v>
      </c>
      <c r="M116" s="10"/>
    </row>
    <row r="117" spans="2:13" ht="21.6" customHeight="1">
      <c r="B117" s="8" t="s">
        <v>678</v>
      </c>
      <c r="C117" s="7" t="s">
        <v>266</v>
      </c>
      <c r="D117" s="7" t="s">
        <v>432</v>
      </c>
      <c r="E117" s="7" t="s">
        <v>433</v>
      </c>
      <c r="F117" s="34" t="s">
        <v>434</v>
      </c>
      <c r="G117" s="10">
        <v>6.96</v>
      </c>
      <c r="H117" s="41" t="e">
        <f>ROUNDDOWN(#REF!*옵션!$D$11, 0)</f>
        <v>#REF!</v>
      </c>
      <c r="I117" s="41"/>
      <c r="J117" s="41"/>
      <c r="K117" s="41"/>
      <c r="L117" s="41" t="e">
        <f t="shared" si="3"/>
        <v>#REF!</v>
      </c>
      <c r="M117" s="10"/>
    </row>
    <row r="118" spans="2:13" ht="21.6" customHeight="1">
      <c r="B118" s="8" t="s">
        <v>679</v>
      </c>
      <c r="C118" s="7" t="s">
        <v>266</v>
      </c>
      <c r="D118" s="7" t="s">
        <v>435</v>
      </c>
      <c r="E118" s="7" t="s">
        <v>436</v>
      </c>
      <c r="F118" s="34" t="s">
        <v>236</v>
      </c>
      <c r="G118" s="10">
        <v>1</v>
      </c>
      <c r="H118" s="41" t="e">
        <f>ROUNDDOWN(#REF!*옵션!$D$11, 0)</f>
        <v>#REF!</v>
      </c>
      <c r="I118" s="41"/>
      <c r="J118" s="41"/>
      <c r="K118" s="41"/>
      <c r="L118" s="41" t="e">
        <f t="shared" si="3"/>
        <v>#REF!</v>
      </c>
      <c r="M118" s="10"/>
    </row>
    <row r="119" spans="2:13" ht="21.6" customHeight="1">
      <c r="B119" s="8" t="s">
        <v>680</v>
      </c>
      <c r="C119" s="7" t="s">
        <v>266</v>
      </c>
      <c r="D119" s="7" t="s">
        <v>437</v>
      </c>
      <c r="E119" s="7" t="s">
        <v>438</v>
      </c>
      <c r="F119" s="34" t="s">
        <v>168</v>
      </c>
      <c r="G119" s="10">
        <v>1</v>
      </c>
      <c r="H119" s="41" t="e">
        <f>ROUNDDOWN(#REF!*옵션!$D$11, 0)</f>
        <v>#REF!</v>
      </c>
      <c r="I119" s="41"/>
      <c r="J119" s="41"/>
      <c r="K119" s="41"/>
      <c r="L119" s="41" t="e">
        <f t="shared" si="3"/>
        <v>#REF!</v>
      </c>
      <c r="M119" s="10"/>
    </row>
    <row r="120" spans="2:13" ht="21.6" customHeight="1">
      <c r="B120" s="8" t="s">
        <v>681</v>
      </c>
      <c r="C120" s="7" t="s">
        <v>439</v>
      </c>
      <c r="D120" s="7" t="s">
        <v>392</v>
      </c>
      <c r="E120" s="7" t="s">
        <v>440</v>
      </c>
      <c r="F120" s="34" t="s">
        <v>148</v>
      </c>
      <c r="G120" s="10">
        <v>878</v>
      </c>
      <c r="H120" s="41" t="e">
        <f>ROUNDDOWN(#REF!*옵션!$D$11, 0)</f>
        <v>#REF!</v>
      </c>
      <c r="I120" s="41"/>
      <c r="J120" s="41"/>
      <c r="K120" s="41"/>
      <c r="L120" s="41" t="e">
        <f t="shared" si="3"/>
        <v>#REF!</v>
      </c>
      <c r="M120" s="10"/>
    </row>
    <row r="121" spans="2:13" ht="21.6" customHeight="1">
      <c r="B121" s="8" t="s">
        <v>682</v>
      </c>
      <c r="C121" s="7" t="s">
        <v>441</v>
      </c>
      <c r="D121" s="7" t="s">
        <v>392</v>
      </c>
      <c r="E121" s="7" t="s">
        <v>442</v>
      </c>
      <c r="F121" s="34" t="s">
        <v>148</v>
      </c>
      <c r="G121" s="10">
        <v>122</v>
      </c>
      <c r="H121" s="41" t="e">
        <f>ROUNDDOWN(#REF!*옵션!$D$11, 0)</f>
        <v>#REF!</v>
      </c>
      <c r="I121" s="41"/>
      <c r="J121" s="41"/>
      <c r="K121" s="41"/>
      <c r="L121" s="41" t="e">
        <f t="shared" si="3"/>
        <v>#REF!</v>
      </c>
      <c r="M121" s="10"/>
    </row>
    <row r="122" spans="2:13" ht="21.6" customHeight="1">
      <c r="B122" s="8" t="s">
        <v>683</v>
      </c>
      <c r="C122" s="7" t="s">
        <v>443</v>
      </c>
      <c r="D122" s="7" t="s">
        <v>392</v>
      </c>
      <c r="E122" s="7" t="s">
        <v>444</v>
      </c>
      <c r="F122" s="34" t="s">
        <v>148</v>
      </c>
      <c r="G122" s="10">
        <v>34</v>
      </c>
      <c r="H122" s="41" t="e">
        <f>ROUNDDOWN(#REF!*옵션!$D$11, 0)</f>
        <v>#REF!</v>
      </c>
      <c r="I122" s="41"/>
      <c r="J122" s="41"/>
      <c r="K122" s="41"/>
      <c r="L122" s="41" t="e">
        <f t="shared" si="3"/>
        <v>#REF!</v>
      </c>
      <c r="M122" s="10"/>
    </row>
    <row r="123" spans="2:13" ht="21.6" customHeight="1">
      <c r="B123" s="8" t="s">
        <v>684</v>
      </c>
      <c r="C123" s="7" t="s">
        <v>445</v>
      </c>
      <c r="D123" s="7" t="s">
        <v>392</v>
      </c>
      <c r="E123" s="7" t="s">
        <v>446</v>
      </c>
      <c r="F123" s="34" t="s">
        <v>148</v>
      </c>
      <c r="G123" s="10">
        <v>59</v>
      </c>
      <c r="H123" s="41" t="e">
        <f>ROUNDDOWN(#REF!*옵션!$D$11, 0)</f>
        <v>#REF!</v>
      </c>
      <c r="I123" s="41"/>
      <c r="J123" s="41"/>
      <c r="K123" s="41"/>
      <c r="L123" s="41" t="e">
        <f t="shared" si="3"/>
        <v>#REF!</v>
      </c>
      <c r="M123" s="10"/>
    </row>
    <row r="124" spans="2:13" ht="21.6" customHeight="1">
      <c r="B124" s="8" t="s">
        <v>685</v>
      </c>
      <c r="C124" s="7" t="s">
        <v>447</v>
      </c>
      <c r="D124" s="7" t="s">
        <v>392</v>
      </c>
      <c r="E124" s="7" t="s">
        <v>448</v>
      </c>
      <c r="F124" s="34" t="s">
        <v>148</v>
      </c>
      <c r="G124" s="10">
        <v>24</v>
      </c>
      <c r="H124" s="41" t="e">
        <f>ROUNDDOWN(#REF!*옵션!$D$11, 0)</f>
        <v>#REF!</v>
      </c>
      <c r="I124" s="41"/>
      <c r="J124" s="41"/>
      <c r="K124" s="41"/>
      <c r="L124" s="41" t="e">
        <f t="shared" si="3"/>
        <v>#REF!</v>
      </c>
      <c r="M124" s="10"/>
    </row>
    <row r="125" spans="2:13" ht="21.6" customHeight="1">
      <c r="B125" s="8" t="s">
        <v>686</v>
      </c>
      <c r="C125" s="7" t="s">
        <v>449</v>
      </c>
      <c r="D125" s="7" t="s">
        <v>392</v>
      </c>
      <c r="E125" s="7" t="s">
        <v>450</v>
      </c>
      <c r="F125" s="34" t="s">
        <v>148</v>
      </c>
      <c r="G125" s="10">
        <v>103</v>
      </c>
      <c r="H125" s="41" t="e">
        <f>ROUNDDOWN(#REF!*옵션!$D$11, 0)</f>
        <v>#REF!</v>
      </c>
      <c r="I125" s="41"/>
      <c r="J125" s="41"/>
      <c r="K125" s="41"/>
      <c r="L125" s="41" t="e">
        <f t="shared" si="3"/>
        <v>#REF!</v>
      </c>
      <c r="M125" s="10"/>
    </row>
    <row r="126" spans="2:13" ht="21.6" customHeight="1">
      <c r="B126" s="8" t="s">
        <v>687</v>
      </c>
      <c r="C126" s="7" t="s">
        <v>451</v>
      </c>
      <c r="D126" s="7" t="s">
        <v>452</v>
      </c>
      <c r="E126" s="7" t="s">
        <v>453</v>
      </c>
      <c r="F126" s="34" t="s">
        <v>236</v>
      </c>
      <c r="G126" s="10">
        <v>1</v>
      </c>
      <c r="H126" s="41" t="e">
        <f>ROUNDDOWN(#REF!*옵션!$D$11, 0)</f>
        <v>#REF!</v>
      </c>
      <c r="I126" s="41"/>
      <c r="J126" s="41"/>
      <c r="K126" s="41"/>
      <c r="L126" s="41" t="e">
        <f t="shared" si="3"/>
        <v>#REF!</v>
      </c>
      <c r="M126" s="10"/>
    </row>
    <row r="127" spans="2:13" ht="21.6" customHeight="1">
      <c r="B127" s="8" t="s">
        <v>688</v>
      </c>
      <c r="C127" s="7" t="s">
        <v>454</v>
      </c>
      <c r="D127" s="7" t="s">
        <v>455</v>
      </c>
      <c r="E127" s="7" t="s">
        <v>456</v>
      </c>
      <c r="F127" s="34" t="s">
        <v>457</v>
      </c>
      <c r="G127" s="10">
        <v>161</v>
      </c>
      <c r="H127" s="41" t="e">
        <f>ROUNDDOWN(#REF!*옵션!$D$11, 0)</f>
        <v>#REF!</v>
      </c>
      <c r="I127" s="41"/>
      <c r="J127" s="41"/>
      <c r="K127" s="41"/>
      <c r="L127" s="41" t="e">
        <f t="shared" si="3"/>
        <v>#REF!</v>
      </c>
      <c r="M127" s="10"/>
    </row>
    <row r="128" spans="2:13" ht="21.6" customHeight="1">
      <c r="B128" s="8" t="s">
        <v>689</v>
      </c>
      <c r="C128" s="7" t="s">
        <v>458</v>
      </c>
      <c r="D128" s="7" t="s">
        <v>455</v>
      </c>
      <c r="E128" s="7" t="s">
        <v>459</v>
      </c>
      <c r="F128" s="34" t="s">
        <v>457</v>
      </c>
      <c r="G128" s="10">
        <v>63</v>
      </c>
      <c r="H128" s="41" t="e">
        <f>ROUNDDOWN(#REF!*옵션!$D$11, 0)</f>
        <v>#REF!</v>
      </c>
      <c r="I128" s="41"/>
      <c r="J128" s="41"/>
      <c r="K128" s="41"/>
      <c r="L128" s="41" t="e">
        <f t="shared" si="3"/>
        <v>#REF!</v>
      </c>
      <c r="M128" s="10"/>
    </row>
    <row r="129" spans="2:13" ht="21.6" customHeight="1">
      <c r="B129" s="8" t="s">
        <v>690</v>
      </c>
      <c r="C129" s="7" t="s">
        <v>460</v>
      </c>
      <c r="D129" s="7" t="s">
        <v>455</v>
      </c>
      <c r="E129" s="7" t="s">
        <v>461</v>
      </c>
      <c r="F129" s="34" t="s">
        <v>457</v>
      </c>
      <c r="G129" s="10">
        <v>109</v>
      </c>
      <c r="H129" s="41" t="e">
        <f>ROUNDDOWN(#REF!*옵션!$D$11, 0)</f>
        <v>#REF!</v>
      </c>
      <c r="I129" s="41"/>
      <c r="J129" s="41"/>
      <c r="K129" s="41"/>
      <c r="L129" s="41" t="e">
        <f t="shared" si="3"/>
        <v>#REF!</v>
      </c>
      <c r="M129" s="10"/>
    </row>
    <row r="130" spans="2:13" ht="21.6" customHeight="1">
      <c r="B130" s="8" t="s">
        <v>691</v>
      </c>
      <c r="C130" s="7" t="s">
        <v>462</v>
      </c>
      <c r="D130" s="7" t="s">
        <v>463</v>
      </c>
      <c r="E130" s="7" t="s">
        <v>464</v>
      </c>
      <c r="F130" s="34" t="s">
        <v>457</v>
      </c>
      <c r="G130" s="10">
        <v>205</v>
      </c>
      <c r="H130" s="41" t="e">
        <f>ROUNDDOWN(#REF!*옵션!$D$11, 0)</f>
        <v>#REF!</v>
      </c>
      <c r="I130" s="41"/>
      <c r="J130" s="41"/>
      <c r="K130" s="41"/>
      <c r="L130" s="41" t="e">
        <f t="shared" si="3"/>
        <v>#REF!</v>
      </c>
      <c r="M130" s="10"/>
    </row>
    <row r="131" spans="2:13" ht="21.6" customHeight="1">
      <c r="B131" s="8" t="s">
        <v>692</v>
      </c>
      <c r="C131" s="7" t="s">
        <v>465</v>
      </c>
      <c r="D131" s="7" t="s">
        <v>455</v>
      </c>
      <c r="E131" s="7" t="s">
        <v>466</v>
      </c>
      <c r="F131" s="34" t="s">
        <v>457</v>
      </c>
      <c r="G131" s="10">
        <v>177</v>
      </c>
      <c r="H131" s="41" t="e">
        <f>ROUNDDOWN(#REF!*옵션!$D$11, 0)</f>
        <v>#REF!</v>
      </c>
      <c r="I131" s="41"/>
      <c r="J131" s="41"/>
      <c r="K131" s="41"/>
      <c r="L131" s="41" t="e">
        <f t="shared" si="3"/>
        <v>#REF!</v>
      </c>
      <c r="M131" s="10"/>
    </row>
    <row r="132" spans="2:13" ht="21.6" customHeight="1">
      <c r="B132" s="8" t="s">
        <v>693</v>
      </c>
      <c r="C132" s="7" t="s">
        <v>467</v>
      </c>
      <c r="D132" s="7" t="s">
        <v>468</v>
      </c>
      <c r="E132" s="7" t="s">
        <v>469</v>
      </c>
      <c r="F132" s="34" t="s">
        <v>457</v>
      </c>
      <c r="G132" s="10">
        <v>4</v>
      </c>
      <c r="H132" s="41" t="e">
        <f>ROUNDDOWN(#REF!*옵션!$D$11, 0)</f>
        <v>#REF!</v>
      </c>
      <c r="I132" s="41">
        <v>39907</v>
      </c>
      <c r="J132" s="41"/>
      <c r="K132" s="41"/>
      <c r="L132" s="41" t="e">
        <f t="shared" ref="L132:L163" si="4">SUM(H132,I132,J132)</f>
        <v>#REF!</v>
      </c>
      <c r="M132" s="10"/>
    </row>
    <row r="133" spans="2:13" ht="21.6" customHeight="1">
      <c r="B133" s="8" t="s">
        <v>694</v>
      </c>
      <c r="C133" s="7" t="s">
        <v>470</v>
      </c>
      <c r="D133" s="7" t="s">
        <v>468</v>
      </c>
      <c r="E133" s="7" t="s">
        <v>471</v>
      </c>
      <c r="F133" s="34" t="s">
        <v>457</v>
      </c>
      <c r="G133" s="10">
        <v>38</v>
      </c>
      <c r="H133" s="41" t="e">
        <f>ROUNDDOWN(#REF!*옵션!$D$11, 0)</f>
        <v>#REF!</v>
      </c>
      <c r="I133" s="41">
        <v>56711</v>
      </c>
      <c r="J133" s="41"/>
      <c r="K133" s="41"/>
      <c r="L133" s="41" t="e">
        <f t="shared" si="4"/>
        <v>#REF!</v>
      </c>
      <c r="M133" s="10"/>
    </row>
    <row r="134" spans="2:13" ht="21.6" customHeight="1">
      <c r="B134" s="8" t="s">
        <v>695</v>
      </c>
      <c r="C134" s="7" t="s">
        <v>472</v>
      </c>
      <c r="D134" s="7" t="s">
        <v>468</v>
      </c>
      <c r="E134" s="7" t="s">
        <v>473</v>
      </c>
      <c r="F134" s="34" t="s">
        <v>457</v>
      </c>
      <c r="G134" s="10">
        <v>19</v>
      </c>
      <c r="H134" s="41" t="e">
        <f>ROUNDDOWN(#REF!*옵션!$D$11, 0)</f>
        <v>#REF!</v>
      </c>
      <c r="I134" s="41">
        <v>18378</v>
      </c>
      <c r="J134" s="41"/>
      <c r="K134" s="41"/>
      <c r="L134" s="41" t="e">
        <f t="shared" si="4"/>
        <v>#REF!</v>
      </c>
      <c r="M134" s="10"/>
    </row>
    <row r="135" spans="2:13" ht="21.6" customHeight="1">
      <c r="B135" s="8" t="s">
        <v>696</v>
      </c>
      <c r="C135" s="7" t="s">
        <v>474</v>
      </c>
      <c r="D135" s="7" t="s">
        <v>468</v>
      </c>
      <c r="E135" s="7" t="s">
        <v>475</v>
      </c>
      <c r="F135" s="34" t="s">
        <v>457</v>
      </c>
      <c r="G135" s="10">
        <v>6</v>
      </c>
      <c r="H135" s="41" t="e">
        <f>ROUNDDOWN(#REF!*옵션!$D$11, 0)</f>
        <v>#REF!</v>
      </c>
      <c r="I135" s="41">
        <v>27567</v>
      </c>
      <c r="J135" s="41"/>
      <c r="K135" s="41"/>
      <c r="L135" s="41" t="e">
        <f t="shared" si="4"/>
        <v>#REF!</v>
      </c>
      <c r="M135" s="10"/>
    </row>
    <row r="136" spans="2:13" ht="21.6" customHeight="1">
      <c r="B136" s="8" t="s">
        <v>697</v>
      </c>
      <c r="C136" s="7" t="s">
        <v>476</v>
      </c>
      <c r="D136" s="7" t="s">
        <v>477</v>
      </c>
      <c r="E136" s="7"/>
      <c r="F136" s="34" t="s">
        <v>478</v>
      </c>
      <c r="G136" s="10">
        <v>16.524000000000001</v>
      </c>
      <c r="H136" s="41" t="e">
        <f>ROUNDDOWN(#REF!*옵션!$D$11, 0)</f>
        <v>#REF!</v>
      </c>
      <c r="I136" s="41"/>
      <c r="J136" s="41"/>
      <c r="K136" s="41"/>
      <c r="L136" s="41" t="e">
        <f t="shared" si="4"/>
        <v>#REF!</v>
      </c>
      <c r="M136" s="10"/>
    </row>
    <row r="137" spans="2:13" ht="21.6" customHeight="1">
      <c r="B137" s="8" t="s">
        <v>698</v>
      </c>
      <c r="C137" s="7" t="s">
        <v>479</v>
      </c>
      <c r="D137" s="7" t="s">
        <v>480</v>
      </c>
      <c r="E137" s="7" t="s">
        <v>481</v>
      </c>
      <c r="F137" s="34" t="s">
        <v>236</v>
      </c>
      <c r="G137" s="10">
        <v>76</v>
      </c>
      <c r="H137" s="41" t="e">
        <f>ROUNDDOWN(#REF!*옵션!$D$11, 0)</f>
        <v>#REF!</v>
      </c>
      <c r="I137" s="41"/>
      <c r="J137" s="41"/>
      <c r="K137" s="41"/>
      <c r="L137" s="41" t="e">
        <f t="shared" si="4"/>
        <v>#REF!</v>
      </c>
      <c r="M137" s="10"/>
    </row>
    <row r="138" spans="2:13" ht="21.6" customHeight="1">
      <c r="B138" s="8" t="s">
        <v>699</v>
      </c>
      <c r="C138" s="7" t="s">
        <v>482</v>
      </c>
      <c r="D138" s="7" t="s">
        <v>480</v>
      </c>
      <c r="E138" s="7" t="s">
        <v>483</v>
      </c>
      <c r="F138" s="34" t="s">
        <v>236</v>
      </c>
      <c r="G138" s="10">
        <v>40</v>
      </c>
      <c r="H138" s="41" t="e">
        <f>ROUNDDOWN(#REF!*옵션!$D$11, 0)</f>
        <v>#REF!</v>
      </c>
      <c r="I138" s="41"/>
      <c r="J138" s="41"/>
      <c r="K138" s="41"/>
      <c r="L138" s="41" t="e">
        <f t="shared" si="4"/>
        <v>#REF!</v>
      </c>
      <c r="M138" s="10"/>
    </row>
    <row r="139" spans="2:13" ht="21.6" customHeight="1">
      <c r="B139" s="8" t="s">
        <v>700</v>
      </c>
      <c r="C139" s="7" t="s">
        <v>484</v>
      </c>
      <c r="D139" s="7" t="s">
        <v>480</v>
      </c>
      <c r="E139" s="7" t="s">
        <v>485</v>
      </c>
      <c r="F139" s="34" t="s">
        <v>236</v>
      </c>
      <c r="G139" s="10">
        <v>152</v>
      </c>
      <c r="H139" s="41" t="e">
        <f>ROUNDDOWN(#REF!*옵션!$D$11, 0)</f>
        <v>#REF!</v>
      </c>
      <c r="I139" s="41"/>
      <c r="J139" s="41"/>
      <c r="K139" s="41"/>
      <c r="L139" s="41" t="e">
        <f t="shared" si="4"/>
        <v>#REF!</v>
      </c>
      <c r="M139" s="10"/>
    </row>
    <row r="140" spans="2:13" ht="21.6" customHeight="1">
      <c r="B140" s="8" t="s">
        <v>701</v>
      </c>
      <c r="C140" s="7" t="s">
        <v>486</v>
      </c>
      <c r="D140" s="7" t="s">
        <v>432</v>
      </c>
      <c r="E140" s="7" t="s">
        <v>433</v>
      </c>
      <c r="F140" s="34" t="s">
        <v>148</v>
      </c>
      <c r="G140" s="10">
        <v>563.99</v>
      </c>
      <c r="H140" s="41" t="e">
        <f>ROUNDDOWN(#REF!*옵션!$D$11, 0)</f>
        <v>#REF!</v>
      </c>
      <c r="I140" s="41"/>
      <c r="J140" s="41"/>
      <c r="K140" s="41"/>
      <c r="L140" s="41" t="e">
        <f t="shared" si="4"/>
        <v>#REF!</v>
      </c>
      <c r="M140" s="10"/>
    </row>
    <row r="141" spans="2:13" ht="21.6" customHeight="1">
      <c r="B141" s="8" t="s">
        <v>702</v>
      </c>
      <c r="C141" s="7" t="s">
        <v>487</v>
      </c>
      <c r="D141" s="7" t="s">
        <v>189</v>
      </c>
      <c r="E141" s="7" t="s">
        <v>488</v>
      </c>
      <c r="F141" s="34" t="s">
        <v>168</v>
      </c>
      <c r="G141" s="10">
        <v>3238</v>
      </c>
      <c r="H141" s="41" t="e">
        <f>ROUNDDOWN(#REF!*옵션!$D$11, 0)</f>
        <v>#REF!</v>
      </c>
      <c r="I141" s="41"/>
      <c r="J141" s="41"/>
      <c r="K141" s="41"/>
      <c r="L141" s="41" t="e">
        <f t="shared" si="4"/>
        <v>#REF!</v>
      </c>
      <c r="M141" s="10"/>
    </row>
    <row r="142" spans="2:13" ht="21.6" customHeight="1">
      <c r="B142" s="8" t="s">
        <v>703</v>
      </c>
      <c r="C142" s="7" t="s">
        <v>489</v>
      </c>
      <c r="D142" s="7" t="s">
        <v>490</v>
      </c>
      <c r="E142" s="7" t="s">
        <v>491</v>
      </c>
      <c r="F142" s="34" t="s">
        <v>492</v>
      </c>
      <c r="G142" s="10">
        <v>193.52</v>
      </c>
      <c r="H142" s="41" t="e">
        <f>ROUNDDOWN(#REF!*옵션!$D$11, 0)</f>
        <v>#REF!</v>
      </c>
      <c r="I142" s="41"/>
      <c r="J142" s="41"/>
      <c r="K142" s="41"/>
      <c r="L142" s="41" t="e">
        <f t="shared" si="4"/>
        <v>#REF!</v>
      </c>
      <c r="M142" s="10"/>
    </row>
    <row r="143" spans="2:13" ht="21.6" customHeight="1">
      <c r="B143" s="8" t="s">
        <v>704</v>
      </c>
      <c r="C143" s="7" t="s">
        <v>493</v>
      </c>
      <c r="D143" s="7" t="s">
        <v>494</v>
      </c>
      <c r="E143" s="7" t="s">
        <v>495</v>
      </c>
      <c r="F143" s="34" t="s">
        <v>168</v>
      </c>
      <c r="G143" s="10">
        <v>30</v>
      </c>
      <c r="H143" s="41" t="e">
        <f>ROUNDDOWN(#REF!*옵션!$D$11, 0)</f>
        <v>#REF!</v>
      </c>
      <c r="I143" s="41"/>
      <c r="J143" s="41"/>
      <c r="K143" s="41"/>
      <c r="L143" s="41" t="e">
        <f t="shared" si="4"/>
        <v>#REF!</v>
      </c>
      <c r="M143" s="10"/>
    </row>
    <row r="144" spans="2:13" ht="21.6" customHeight="1">
      <c r="B144" s="8" t="s">
        <v>705</v>
      </c>
      <c r="C144" s="7" t="s">
        <v>496</v>
      </c>
      <c r="D144" s="7" t="s">
        <v>494</v>
      </c>
      <c r="E144" s="7" t="s">
        <v>497</v>
      </c>
      <c r="F144" s="34" t="s">
        <v>168</v>
      </c>
      <c r="G144" s="10">
        <v>12</v>
      </c>
      <c r="H144" s="41" t="e">
        <f>ROUNDDOWN(#REF!*옵션!$D$11, 0)</f>
        <v>#REF!</v>
      </c>
      <c r="I144" s="41"/>
      <c r="J144" s="41"/>
      <c r="K144" s="41"/>
      <c r="L144" s="41" t="e">
        <f t="shared" si="4"/>
        <v>#REF!</v>
      </c>
      <c r="M144" s="10"/>
    </row>
    <row r="145" spans="2:13" ht="21.6" customHeight="1">
      <c r="B145" s="8" t="s">
        <v>706</v>
      </c>
      <c r="C145" s="7" t="s">
        <v>498</v>
      </c>
      <c r="D145" s="7" t="s">
        <v>494</v>
      </c>
      <c r="E145" s="7" t="s">
        <v>499</v>
      </c>
      <c r="F145" s="34" t="s">
        <v>168</v>
      </c>
      <c r="G145" s="10">
        <v>49</v>
      </c>
      <c r="H145" s="41" t="e">
        <f>ROUNDDOWN(#REF!*옵션!$D$11, 0)</f>
        <v>#REF!</v>
      </c>
      <c r="I145" s="41"/>
      <c r="J145" s="41"/>
      <c r="K145" s="41"/>
      <c r="L145" s="41" t="e">
        <f t="shared" si="4"/>
        <v>#REF!</v>
      </c>
      <c r="M145" s="10"/>
    </row>
    <row r="146" spans="2:13" ht="21.6" customHeight="1">
      <c r="B146" s="8" t="s">
        <v>707</v>
      </c>
      <c r="C146" s="7" t="s">
        <v>500</v>
      </c>
      <c r="D146" s="7" t="s">
        <v>494</v>
      </c>
      <c r="E146" s="7" t="s">
        <v>501</v>
      </c>
      <c r="F146" s="34" t="s">
        <v>168</v>
      </c>
      <c r="G146" s="10">
        <v>2996</v>
      </c>
      <c r="H146" s="41" t="e">
        <f>ROUNDDOWN(#REF!*옵션!$D$11, 0)</f>
        <v>#REF!</v>
      </c>
      <c r="I146" s="41"/>
      <c r="J146" s="41"/>
      <c r="K146" s="41"/>
      <c r="L146" s="41" t="e">
        <f t="shared" si="4"/>
        <v>#REF!</v>
      </c>
      <c r="M146" s="10"/>
    </row>
    <row r="147" spans="2:13" ht="21.6" customHeight="1">
      <c r="B147" s="8" t="s">
        <v>708</v>
      </c>
      <c r="C147" s="7" t="s">
        <v>502</v>
      </c>
      <c r="D147" s="7" t="s">
        <v>494</v>
      </c>
      <c r="E147" s="7" t="s">
        <v>503</v>
      </c>
      <c r="F147" s="34" t="s">
        <v>168</v>
      </c>
      <c r="G147" s="10">
        <v>61</v>
      </c>
      <c r="H147" s="41" t="e">
        <f>ROUNDDOWN(#REF!*옵션!$D$11, 0)</f>
        <v>#REF!</v>
      </c>
      <c r="I147" s="41"/>
      <c r="J147" s="41"/>
      <c r="K147" s="41"/>
      <c r="L147" s="41" t="e">
        <f t="shared" si="4"/>
        <v>#REF!</v>
      </c>
      <c r="M147" s="10"/>
    </row>
    <row r="148" spans="2:13" ht="21.6" customHeight="1">
      <c r="B148" s="8" t="s">
        <v>709</v>
      </c>
      <c r="C148" s="7" t="s">
        <v>504</v>
      </c>
      <c r="D148" s="7" t="s">
        <v>494</v>
      </c>
      <c r="E148" s="7" t="s">
        <v>505</v>
      </c>
      <c r="F148" s="34" t="s">
        <v>168</v>
      </c>
      <c r="G148" s="10">
        <v>12</v>
      </c>
      <c r="H148" s="41" t="e">
        <f>ROUNDDOWN(#REF!*옵션!$D$11, 0)</f>
        <v>#REF!</v>
      </c>
      <c r="I148" s="41"/>
      <c r="J148" s="41"/>
      <c r="K148" s="41"/>
      <c r="L148" s="41" t="e">
        <f t="shared" si="4"/>
        <v>#REF!</v>
      </c>
      <c r="M148" s="10"/>
    </row>
    <row r="149" spans="2:13" ht="21.6" customHeight="1">
      <c r="B149" s="8" t="s">
        <v>710</v>
      </c>
      <c r="C149" s="7" t="s">
        <v>506</v>
      </c>
      <c r="D149" s="7" t="s">
        <v>494</v>
      </c>
      <c r="E149" s="7" t="s">
        <v>507</v>
      </c>
      <c r="F149" s="34" t="s">
        <v>168</v>
      </c>
      <c r="G149" s="10">
        <v>44</v>
      </c>
      <c r="H149" s="41" t="e">
        <f>ROUNDDOWN(#REF!*옵션!$D$11, 0)</f>
        <v>#REF!</v>
      </c>
      <c r="I149" s="41"/>
      <c r="J149" s="41"/>
      <c r="K149" s="41"/>
      <c r="L149" s="41" t="e">
        <f t="shared" si="4"/>
        <v>#REF!</v>
      </c>
      <c r="M149" s="10"/>
    </row>
    <row r="150" spans="2:13" ht="21.6" customHeight="1">
      <c r="B150" s="8" t="s">
        <v>711</v>
      </c>
      <c r="C150" s="7" t="s">
        <v>508</v>
      </c>
      <c r="D150" s="7" t="s">
        <v>494</v>
      </c>
      <c r="E150" s="7" t="s">
        <v>509</v>
      </c>
      <c r="F150" s="34" t="s">
        <v>168</v>
      </c>
      <c r="G150" s="10">
        <v>34</v>
      </c>
      <c r="H150" s="41" t="e">
        <f>ROUNDDOWN(#REF!*옵션!$D$11, 0)</f>
        <v>#REF!</v>
      </c>
      <c r="I150" s="41"/>
      <c r="J150" s="41"/>
      <c r="K150" s="41"/>
      <c r="L150" s="41" t="e">
        <f t="shared" si="4"/>
        <v>#REF!</v>
      </c>
      <c r="M150" s="10"/>
    </row>
    <row r="151" spans="2:13" ht="21.6" customHeight="1">
      <c r="B151" s="8" t="s">
        <v>712</v>
      </c>
      <c r="C151" s="7" t="s">
        <v>510</v>
      </c>
      <c r="D151" s="7" t="s">
        <v>511</v>
      </c>
      <c r="E151" s="7" t="s">
        <v>512</v>
      </c>
      <c r="F151" s="34" t="s">
        <v>168</v>
      </c>
      <c r="G151" s="10">
        <v>2</v>
      </c>
      <c r="H151" s="41" t="e">
        <f>ROUNDDOWN(#REF!*옵션!$D$11, 0)</f>
        <v>#REF!</v>
      </c>
      <c r="I151" s="41"/>
      <c r="J151" s="41"/>
      <c r="K151" s="41"/>
      <c r="L151" s="41" t="e">
        <f t="shared" si="4"/>
        <v>#REF!</v>
      </c>
      <c r="M151" s="10"/>
    </row>
    <row r="152" spans="2:13" ht="21.6" customHeight="1">
      <c r="B152" s="8" t="s">
        <v>713</v>
      </c>
      <c r="C152" s="7" t="s">
        <v>513</v>
      </c>
      <c r="D152" s="7" t="s">
        <v>511</v>
      </c>
      <c r="E152" s="7" t="s">
        <v>514</v>
      </c>
      <c r="F152" s="34" t="s">
        <v>168</v>
      </c>
      <c r="G152" s="10">
        <v>19</v>
      </c>
      <c r="H152" s="41" t="e">
        <f>ROUNDDOWN(#REF!*옵션!$D$11, 0)</f>
        <v>#REF!</v>
      </c>
      <c r="I152" s="41"/>
      <c r="J152" s="41"/>
      <c r="K152" s="41"/>
      <c r="L152" s="41" t="e">
        <f t="shared" si="4"/>
        <v>#REF!</v>
      </c>
      <c r="M152" s="10"/>
    </row>
    <row r="153" spans="2:13" ht="21.6" customHeight="1">
      <c r="B153" s="8" t="s">
        <v>714</v>
      </c>
      <c r="C153" s="7" t="s">
        <v>515</v>
      </c>
      <c r="D153" s="7" t="s">
        <v>511</v>
      </c>
      <c r="E153" s="7" t="s">
        <v>516</v>
      </c>
      <c r="F153" s="34" t="s">
        <v>168</v>
      </c>
      <c r="G153" s="10">
        <v>19</v>
      </c>
      <c r="H153" s="41" t="e">
        <f>ROUNDDOWN(#REF!*옵션!$D$11, 0)</f>
        <v>#REF!</v>
      </c>
      <c r="I153" s="41"/>
      <c r="J153" s="41"/>
      <c r="K153" s="41"/>
      <c r="L153" s="41" t="e">
        <f t="shared" si="4"/>
        <v>#REF!</v>
      </c>
      <c r="M153" s="10"/>
    </row>
    <row r="154" spans="2:13" ht="21.6" customHeight="1">
      <c r="B154" s="8" t="s">
        <v>715</v>
      </c>
      <c r="C154" s="7" t="s">
        <v>517</v>
      </c>
      <c r="D154" s="7" t="s">
        <v>511</v>
      </c>
      <c r="E154" s="7" t="s">
        <v>518</v>
      </c>
      <c r="F154" s="34" t="s">
        <v>168</v>
      </c>
      <c r="G154" s="10">
        <v>6</v>
      </c>
      <c r="H154" s="41" t="e">
        <f>ROUNDDOWN(#REF!*옵션!$D$11, 0)</f>
        <v>#REF!</v>
      </c>
      <c r="I154" s="41"/>
      <c r="J154" s="41"/>
      <c r="K154" s="41"/>
      <c r="L154" s="41" t="e">
        <f t="shared" si="4"/>
        <v>#REF!</v>
      </c>
      <c r="M154" s="10"/>
    </row>
    <row r="155" spans="2:13" ht="21.6" customHeight="1">
      <c r="B155" s="8" t="s">
        <v>716</v>
      </c>
      <c r="C155" s="7" t="s">
        <v>519</v>
      </c>
      <c r="D155" s="7" t="s">
        <v>520</v>
      </c>
      <c r="E155" s="7" t="s">
        <v>521</v>
      </c>
      <c r="F155" s="34" t="s">
        <v>168</v>
      </c>
      <c r="G155" s="10">
        <v>232</v>
      </c>
      <c r="H155" s="41" t="e">
        <f>ROUNDDOWN(#REF!*옵션!$D$11, 0)</f>
        <v>#REF!</v>
      </c>
      <c r="I155" s="41"/>
      <c r="J155" s="41"/>
      <c r="K155" s="41"/>
      <c r="L155" s="41" t="e">
        <f t="shared" si="4"/>
        <v>#REF!</v>
      </c>
      <c r="M155" s="10"/>
    </row>
    <row r="156" spans="2:13" ht="21.6" customHeight="1">
      <c r="B156" s="8" t="s">
        <v>717</v>
      </c>
      <c r="C156" s="7" t="s">
        <v>522</v>
      </c>
      <c r="D156" s="7" t="s">
        <v>520</v>
      </c>
      <c r="E156" s="7" t="s">
        <v>523</v>
      </c>
      <c r="F156" s="34" t="s">
        <v>168</v>
      </c>
      <c r="G156" s="10">
        <v>304</v>
      </c>
      <c r="H156" s="41" t="e">
        <f>ROUNDDOWN(#REF!*옵션!$D$11, 0)</f>
        <v>#REF!</v>
      </c>
      <c r="I156" s="41"/>
      <c r="J156" s="41"/>
      <c r="K156" s="41"/>
      <c r="L156" s="41" t="e">
        <f t="shared" si="4"/>
        <v>#REF!</v>
      </c>
      <c r="M156" s="10"/>
    </row>
    <row r="157" spans="2:13" ht="21.6" customHeight="1">
      <c r="B157" s="8" t="s">
        <v>718</v>
      </c>
      <c r="C157" s="7" t="s">
        <v>524</v>
      </c>
      <c r="D157" s="7" t="s">
        <v>525</v>
      </c>
      <c r="E157" s="7" t="s">
        <v>526</v>
      </c>
      <c r="F157" s="34" t="s">
        <v>168</v>
      </c>
      <c r="G157" s="10">
        <v>2</v>
      </c>
      <c r="H157" s="41" t="e">
        <f>ROUNDDOWN(#REF!*옵션!$D$11, 0)</f>
        <v>#REF!</v>
      </c>
      <c r="I157" s="41"/>
      <c r="J157" s="41"/>
      <c r="K157" s="41"/>
      <c r="L157" s="41" t="e">
        <f t="shared" si="4"/>
        <v>#REF!</v>
      </c>
      <c r="M157" s="10"/>
    </row>
    <row r="158" spans="2:13" ht="21.6" customHeight="1">
      <c r="B158" s="8" t="s">
        <v>719</v>
      </c>
      <c r="C158" s="7" t="s">
        <v>527</v>
      </c>
      <c r="D158" s="7" t="s">
        <v>525</v>
      </c>
      <c r="E158" s="7" t="s">
        <v>528</v>
      </c>
      <c r="F158" s="34" t="s">
        <v>168</v>
      </c>
      <c r="G158" s="10">
        <v>19</v>
      </c>
      <c r="H158" s="41" t="e">
        <f>ROUNDDOWN(#REF!*옵션!$D$11, 0)</f>
        <v>#REF!</v>
      </c>
      <c r="I158" s="41"/>
      <c r="J158" s="41"/>
      <c r="K158" s="41"/>
      <c r="L158" s="41" t="e">
        <f t="shared" si="4"/>
        <v>#REF!</v>
      </c>
      <c r="M158" s="10"/>
    </row>
    <row r="159" spans="2:13" ht="21.6" customHeight="1">
      <c r="B159" s="8" t="s">
        <v>720</v>
      </c>
      <c r="C159" s="7" t="s">
        <v>529</v>
      </c>
      <c r="D159" s="7" t="s">
        <v>525</v>
      </c>
      <c r="E159" s="7" t="s">
        <v>530</v>
      </c>
      <c r="F159" s="34" t="s">
        <v>168</v>
      </c>
      <c r="G159" s="10">
        <v>19</v>
      </c>
      <c r="H159" s="41" t="e">
        <f>ROUNDDOWN(#REF!*옵션!$D$11, 0)</f>
        <v>#REF!</v>
      </c>
      <c r="I159" s="41"/>
      <c r="J159" s="41"/>
      <c r="K159" s="41"/>
      <c r="L159" s="41" t="e">
        <f t="shared" si="4"/>
        <v>#REF!</v>
      </c>
      <c r="M159" s="10"/>
    </row>
    <row r="160" spans="2:13" ht="21.6" customHeight="1">
      <c r="B160" s="8" t="s">
        <v>721</v>
      </c>
      <c r="C160" s="7" t="s">
        <v>531</v>
      </c>
      <c r="D160" s="7" t="s">
        <v>525</v>
      </c>
      <c r="E160" s="7" t="s">
        <v>532</v>
      </c>
      <c r="F160" s="34" t="s">
        <v>168</v>
      </c>
      <c r="G160" s="10">
        <v>6</v>
      </c>
      <c r="H160" s="41" t="e">
        <f>ROUNDDOWN(#REF!*옵션!$D$11, 0)</f>
        <v>#REF!</v>
      </c>
      <c r="I160" s="41"/>
      <c r="J160" s="41"/>
      <c r="K160" s="41"/>
      <c r="L160" s="41" t="e">
        <f t="shared" si="4"/>
        <v>#REF!</v>
      </c>
      <c r="M160" s="10"/>
    </row>
    <row r="161" spans="2:13" ht="21.6" customHeight="1">
      <c r="B161" s="8" t="s">
        <v>722</v>
      </c>
      <c r="C161" s="7" t="s">
        <v>533</v>
      </c>
      <c r="D161" s="7" t="s">
        <v>534</v>
      </c>
      <c r="E161" s="7" t="s">
        <v>535</v>
      </c>
      <c r="F161" s="34" t="s">
        <v>168</v>
      </c>
      <c r="G161" s="10">
        <v>3238</v>
      </c>
      <c r="H161" s="41" t="e">
        <f>ROUNDDOWN(#REF!*옵션!$D$11, 0)</f>
        <v>#REF!</v>
      </c>
      <c r="I161" s="41"/>
      <c r="J161" s="41"/>
      <c r="K161" s="41"/>
      <c r="L161" s="41" t="e">
        <f t="shared" si="4"/>
        <v>#REF!</v>
      </c>
      <c r="M161" s="10"/>
    </row>
    <row r="162" spans="2:13" ht="21.6" customHeight="1">
      <c r="B162" s="8" t="s">
        <v>723</v>
      </c>
      <c r="C162" s="7" t="s">
        <v>536</v>
      </c>
      <c r="D162" s="7" t="s">
        <v>537</v>
      </c>
      <c r="E162" s="7" t="s">
        <v>538</v>
      </c>
      <c r="F162" s="34" t="s">
        <v>539</v>
      </c>
      <c r="G162" s="10">
        <v>60.32</v>
      </c>
      <c r="H162" s="41" t="e">
        <f>#REF!</f>
        <v>#REF!</v>
      </c>
      <c r="I162" s="41" t="e">
        <f>#REF!</f>
        <v>#REF!</v>
      </c>
      <c r="J162" s="41" t="e">
        <f>#REF!</f>
        <v>#REF!</v>
      </c>
      <c r="K162" s="41"/>
      <c r="L162" s="41" t="e">
        <f t="shared" si="4"/>
        <v>#REF!</v>
      </c>
      <c r="M162" s="10" t="s">
        <v>724</v>
      </c>
    </row>
    <row r="163" spans="2:13" ht="21.6" customHeight="1">
      <c r="B163" s="8" t="s">
        <v>725</v>
      </c>
      <c r="C163" s="7" t="s">
        <v>540</v>
      </c>
      <c r="D163" s="7" t="s">
        <v>541</v>
      </c>
      <c r="E163" s="7" t="s">
        <v>542</v>
      </c>
      <c r="F163" s="34" t="s">
        <v>543</v>
      </c>
      <c r="G163" s="10">
        <v>70.239999999999995</v>
      </c>
      <c r="H163" s="41"/>
      <c r="I163" s="41" t="e">
        <f>ROUNDDOWN(#REF!, 0)</f>
        <v>#REF!</v>
      </c>
      <c r="J163" s="41"/>
      <c r="K163" s="41"/>
      <c r="L163" s="41" t="e">
        <f t="shared" si="4"/>
        <v>#REF!</v>
      </c>
      <c r="M163" s="10"/>
    </row>
    <row r="164" spans="2:13" ht="21.6" customHeight="1">
      <c r="B164" s="8" t="s">
        <v>726</v>
      </c>
      <c r="C164" s="7" t="s">
        <v>544</v>
      </c>
      <c r="D164" s="7" t="s">
        <v>541</v>
      </c>
      <c r="E164" s="7" t="s">
        <v>545</v>
      </c>
      <c r="F164" s="34" t="s">
        <v>543</v>
      </c>
      <c r="G164" s="10">
        <v>4</v>
      </c>
      <c r="H164" s="41"/>
      <c r="I164" s="41" t="e">
        <f>ROUNDDOWN(#REF!, 0)</f>
        <v>#REF!</v>
      </c>
      <c r="J164" s="41"/>
      <c r="K164" s="41"/>
      <c r="L164" s="41" t="e">
        <f t="shared" ref="L164:L173" si="5">SUM(H164,I164,J164)</f>
        <v>#REF!</v>
      </c>
      <c r="M164" s="10"/>
    </row>
    <row r="165" spans="2:13" ht="21.6" customHeight="1">
      <c r="B165" s="8" t="s">
        <v>727</v>
      </c>
      <c r="C165" s="7" t="s">
        <v>546</v>
      </c>
      <c r="D165" s="7" t="s">
        <v>541</v>
      </c>
      <c r="E165" s="7" t="s">
        <v>547</v>
      </c>
      <c r="F165" s="34" t="s">
        <v>543</v>
      </c>
      <c r="G165" s="10">
        <v>1.32</v>
      </c>
      <c r="H165" s="41"/>
      <c r="I165" s="41" t="e">
        <f>ROUNDDOWN(#REF!, 0)</f>
        <v>#REF!</v>
      </c>
      <c r="J165" s="41"/>
      <c r="K165" s="41"/>
      <c r="L165" s="41" t="e">
        <f t="shared" si="5"/>
        <v>#REF!</v>
      </c>
      <c r="M165" s="10"/>
    </row>
    <row r="166" spans="2:13" ht="21.6" customHeight="1">
      <c r="B166" s="8" t="s">
        <v>728</v>
      </c>
      <c r="C166" s="7" t="s">
        <v>548</v>
      </c>
      <c r="D166" s="7" t="s">
        <v>541</v>
      </c>
      <c r="E166" s="7" t="s">
        <v>549</v>
      </c>
      <c r="F166" s="34" t="s">
        <v>543</v>
      </c>
      <c r="G166" s="10">
        <v>0.14560000000000001</v>
      </c>
      <c r="H166" s="41"/>
      <c r="I166" s="41" t="e">
        <f>ROUNDDOWN(#REF!, 0)</f>
        <v>#REF!</v>
      </c>
      <c r="J166" s="41"/>
      <c r="K166" s="41"/>
      <c r="L166" s="41" t="e">
        <f t="shared" si="5"/>
        <v>#REF!</v>
      </c>
      <c r="M166" s="10"/>
    </row>
    <row r="167" spans="2:13" ht="21.6" customHeight="1">
      <c r="B167" s="8" t="s">
        <v>729</v>
      </c>
      <c r="C167" s="7" t="s">
        <v>550</v>
      </c>
      <c r="D167" s="7" t="s">
        <v>541</v>
      </c>
      <c r="E167" s="7" t="s">
        <v>551</v>
      </c>
      <c r="F167" s="34" t="s">
        <v>543</v>
      </c>
      <c r="G167" s="10">
        <v>0.76400000000000001</v>
      </c>
      <c r="H167" s="41"/>
      <c r="I167" s="41" t="e">
        <f>ROUNDDOWN(#REF!, 0)</f>
        <v>#REF!</v>
      </c>
      <c r="J167" s="41"/>
      <c r="K167" s="41"/>
      <c r="L167" s="41" t="e">
        <f t="shared" si="5"/>
        <v>#REF!</v>
      </c>
      <c r="M167" s="10"/>
    </row>
    <row r="168" spans="2:13" ht="21.6" customHeight="1">
      <c r="B168" s="8" t="s">
        <v>730</v>
      </c>
      <c r="C168" s="7" t="s">
        <v>552</v>
      </c>
      <c r="D168" s="7" t="s">
        <v>541</v>
      </c>
      <c r="E168" s="7" t="s">
        <v>553</v>
      </c>
      <c r="F168" s="34" t="s">
        <v>543</v>
      </c>
      <c r="G168" s="10">
        <v>121.872</v>
      </c>
      <c r="H168" s="41"/>
      <c r="I168" s="41" t="e">
        <f>ROUNDDOWN(#REF!, 0)</f>
        <v>#REF!</v>
      </c>
      <c r="J168" s="41"/>
      <c r="K168" s="41"/>
      <c r="L168" s="41" t="e">
        <f t="shared" si="5"/>
        <v>#REF!</v>
      </c>
      <c r="M168" s="10"/>
    </row>
    <row r="169" spans="2:13" ht="21.6" customHeight="1">
      <c r="B169" s="8" t="s">
        <v>731</v>
      </c>
      <c r="C169" s="7" t="s">
        <v>554</v>
      </c>
      <c r="D169" s="7" t="s">
        <v>541</v>
      </c>
      <c r="E169" s="7" t="s">
        <v>555</v>
      </c>
      <c r="F169" s="34" t="s">
        <v>543</v>
      </c>
      <c r="G169" s="10">
        <v>192</v>
      </c>
      <c r="H169" s="41"/>
      <c r="I169" s="41" t="e">
        <f>ROUNDDOWN(#REF!, 0)</f>
        <v>#REF!</v>
      </c>
      <c r="J169" s="41"/>
      <c r="K169" s="41"/>
      <c r="L169" s="41" t="e">
        <f t="shared" si="5"/>
        <v>#REF!</v>
      </c>
      <c r="M169" s="10"/>
    </row>
    <row r="170" spans="2:13" ht="21.6" customHeight="1">
      <c r="B170" s="8" t="s">
        <v>732</v>
      </c>
      <c r="C170" s="7" t="s">
        <v>556</v>
      </c>
      <c r="D170" s="7" t="s">
        <v>541</v>
      </c>
      <c r="E170" s="7" t="s">
        <v>557</v>
      </c>
      <c r="F170" s="34" t="s">
        <v>543</v>
      </c>
      <c r="G170" s="10">
        <v>92.453000000000003</v>
      </c>
      <c r="H170" s="41"/>
      <c r="I170" s="41" t="e">
        <f>ROUNDDOWN(#REF!, 0)</f>
        <v>#REF!</v>
      </c>
      <c r="J170" s="41"/>
      <c r="K170" s="41"/>
      <c r="L170" s="41" t="e">
        <f t="shared" si="5"/>
        <v>#REF!</v>
      </c>
      <c r="M170" s="10"/>
    </row>
    <row r="171" spans="2:13" ht="21.6" customHeight="1">
      <c r="B171" s="8" t="s">
        <v>733</v>
      </c>
      <c r="C171" s="7" t="s">
        <v>558</v>
      </c>
      <c r="D171" s="7" t="s">
        <v>541</v>
      </c>
      <c r="E171" s="7" t="s">
        <v>559</v>
      </c>
      <c r="F171" s="34" t="s">
        <v>543</v>
      </c>
      <c r="G171" s="10">
        <v>102.55</v>
      </c>
      <c r="H171" s="41"/>
      <c r="I171" s="41" t="e">
        <f>ROUNDDOWN(#REF!, 0)</f>
        <v>#REF!</v>
      </c>
      <c r="J171" s="41"/>
      <c r="K171" s="41"/>
      <c r="L171" s="41" t="e">
        <f t="shared" si="5"/>
        <v>#REF!</v>
      </c>
      <c r="M171" s="10"/>
    </row>
    <row r="172" spans="2:13" ht="21.6" customHeight="1">
      <c r="B172" s="8" t="s">
        <v>734</v>
      </c>
      <c r="C172" s="7" t="s">
        <v>560</v>
      </c>
      <c r="D172" s="7" t="s">
        <v>541</v>
      </c>
      <c r="E172" s="7" t="s">
        <v>561</v>
      </c>
      <c r="F172" s="34" t="s">
        <v>543</v>
      </c>
      <c r="G172" s="10">
        <v>6</v>
      </c>
      <c r="H172" s="41"/>
      <c r="I172" s="41" t="e">
        <f>ROUNDDOWN(#REF!, 0)</f>
        <v>#REF!</v>
      </c>
      <c r="J172" s="41"/>
      <c r="K172" s="41"/>
      <c r="L172" s="41" t="e">
        <f t="shared" si="5"/>
        <v>#REF!</v>
      </c>
      <c r="M172" s="10"/>
    </row>
    <row r="173" spans="2:13" ht="21.6" customHeight="1">
      <c r="B173" s="8" t="s">
        <v>735</v>
      </c>
      <c r="C173" s="7" t="s">
        <v>562</v>
      </c>
      <c r="D173" s="7" t="s">
        <v>541</v>
      </c>
      <c r="E173" s="7" t="s">
        <v>563</v>
      </c>
      <c r="F173" s="34" t="s">
        <v>543</v>
      </c>
      <c r="G173" s="10">
        <v>15.936</v>
      </c>
      <c r="H173" s="41"/>
      <c r="I173" s="41" t="e">
        <f>ROUNDDOWN(#REF!, 0)</f>
        <v>#REF!</v>
      </c>
      <c r="J173" s="41"/>
      <c r="K173" s="41"/>
      <c r="L173" s="41" t="e">
        <f t="shared" si="5"/>
        <v>#REF!</v>
      </c>
      <c r="M173" s="10"/>
    </row>
    <row r="174" spans="2:13" ht="21.6" customHeight="1">
      <c r="C174" s="7"/>
      <c r="D174" s="7"/>
      <c r="E174" s="7"/>
      <c r="F174" s="34"/>
      <c r="G174" s="10"/>
      <c r="H174" s="41"/>
      <c r="I174" s="41"/>
      <c r="J174" s="41"/>
      <c r="K174" s="41"/>
      <c r="L174" s="41"/>
      <c r="M174" s="10"/>
    </row>
    <row r="175" spans="2:13" ht="21.6" customHeight="1">
      <c r="C175" s="7"/>
      <c r="D175" s="7"/>
      <c r="E175" s="7"/>
      <c r="F175" s="34"/>
      <c r="G175" s="10"/>
      <c r="H175" s="41"/>
      <c r="I175" s="41"/>
      <c r="J175" s="41"/>
      <c r="K175" s="41"/>
      <c r="L175" s="41"/>
      <c r="M175" s="10"/>
    </row>
    <row r="176" spans="2:13" ht="21.6" customHeight="1">
      <c r="C176" s="7"/>
      <c r="D176" s="7"/>
      <c r="E176" s="7"/>
      <c r="F176" s="34"/>
      <c r="G176" s="10"/>
      <c r="H176" s="41"/>
      <c r="I176" s="41"/>
      <c r="J176" s="41"/>
      <c r="K176" s="41"/>
      <c r="L176" s="41"/>
      <c r="M176" s="10"/>
    </row>
    <row r="177" spans="3:13" ht="21.6" customHeight="1">
      <c r="C177" s="7"/>
      <c r="D177" s="7"/>
      <c r="E177" s="7"/>
      <c r="F177" s="34"/>
      <c r="G177" s="10"/>
      <c r="H177" s="41"/>
      <c r="I177" s="41"/>
      <c r="J177" s="41"/>
      <c r="K177" s="41"/>
      <c r="L177" s="41"/>
      <c r="M177" s="10"/>
    </row>
    <row r="178" spans="3:13" ht="21.6" customHeight="1">
      <c r="C178" s="7"/>
      <c r="D178" s="7"/>
      <c r="E178" s="7"/>
      <c r="F178" s="34"/>
      <c r="G178" s="10"/>
      <c r="H178" s="41"/>
      <c r="I178" s="41"/>
      <c r="J178" s="41"/>
      <c r="K178" s="41"/>
      <c r="L178" s="41"/>
      <c r="M178" s="10"/>
    </row>
    <row r="179" spans="3:13" ht="21.6" customHeight="1">
      <c r="C179" s="7"/>
      <c r="D179" s="7"/>
      <c r="E179" s="7"/>
      <c r="F179" s="34"/>
      <c r="G179" s="10"/>
      <c r="H179" s="41"/>
      <c r="I179" s="41"/>
      <c r="J179" s="41"/>
      <c r="K179" s="41"/>
      <c r="L179" s="41"/>
      <c r="M179" s="10"/>
    </row>
    <row r="180" spans="3:13" ht="21.6" customHeight="1">
      <c r="C180" s="7"/>
      <c r="D180" s="7"/>
      <c r="E180" s="7"/>
      <c r="F180" s="34"/>
      <c r="G180" s="10"/>
      <c r="H180" s="41"/>
      <c r="I180" s="41"/>
      <c r="J180" s="41"/>
      <c r="K180" s="41"/>
      <c r="L180" s="41"/>
      <c r="M180" s="10"/>
    </row>
    <row r="181" spans="3:13" ht="21.6" customHeight="1">
      <c r="C181" s="7"/>
      <c r="D181" s="7"/>
      <c r="E181" s="7"/>
      <c r="F181" s="34"/>
      <c r="G181" s="10"/>
      <c r="H181" s="41"/>
      <c r="I181" s="41"/>
      <c r="J181" s="41"/>
      <c r="K181" s="41"/>
      <c r="L181" s="41"/>
      <c r="M181" s="10"/>
    </row>
    <row r="182" spans="3:13" ht="21.6" customHeight="1">
      <c r="C182" s="7"/>
      <c r="D182" s="7"/>
      <c r="E182" s="7"/>
      <c r="F182" s="34"/>
      <c r="G182" s="10"/>
      <c r="H182" s="41"/>
      <c r="I182" s="41"/>
      <c r="J182" s="41"/>
      <c r="K182" s="41"/>
      <c r="L182" s="41"/>
      <c r="M182" s="10"/>
    </row>
    <row r="183" spans="3:13" ht="21.6" customHeight="1">
      <c r="C183" s="7"/>
      <c r="D183" s="7"/>
      <c r="E183" s="7"/>
      <c r="F183" s="34"/>
      <c r="G183" s="10"/>
      <c r="H183" s="41"/>
      <c r="I183" s="41"/>
      <c r="J183" s="41"/>
      <c r="K183" s="41"/>
      <c r="L183" s="41"/>
      <c r="M183" s="10"/>
    </row>
    <row r="184" spans="3:13" ht="21.6" customHeight="1">
      <c r="C184" s="7"/>
      <c r="D184" s="7"/>
      <c r="E184" s="7"/>
      <c r="F184" s="34"/>
      <c r="G184" s="10"/>
      <c r="H184" s="41"/>
      <c r="I184" s="41"/>
      <c r="J184" s="41"/>
      <c r="K184" s="41"/>
      <c r="L184" s="41"/>
      <c r="M184" s="10"/>
    </row>
    <row r="185" spans="3:13" ht="21.6" customHeight="1">
      <c r="C185" s="7"/>
      <c r="D185" s="7"/>
      <c r="E185" s="7"/>
      <c r="F185" s="34"/>
      <c r="G185" s="10"/>
      <c r="H185" s="41"/>
      <c r="I185" s="41"/>
      <c r="J185" s="41"/>
      <c r="K185" s="41"/>
      <c r="L185" s="41"/>
      <c r="M185" s="10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3"/>
  <sheetViews>
    <sheetView workbookViewId="0"/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47" t="s">
        <v>4</v>
      </c>
      <c r="B1" s="48" t="s">
        <v>13</v>
      </c>
      <c r="C1" s="48" t="s">
        <v>11</v>
      </c>
      <c r="D1" s="48" t="s">
        <v>12</v>
      </c>
      <c r="E1" s="48" t="s">
        <v>73</v>
      </c>
      <c r="F1" s="49" t="s">
        <v>14</v>
      </c>
      <c r="H1" s="43"/>
    </row>
    <row r="2" spans="1:13">
      <c r="A2" s="5" t="s">
        <v>15</v>
      </c>
      <c r="B2" s="40">
        <f>총괄표!I29</f>
        <v>0</v>
      </c>
      <c r="C2" s="40">
        <f>총괄표!L29</f>
        <v>0</v>
      </c>
      <c r="D2" s="40">
        <f>총괄표!N29</f>
        <v>0</v>
      </c>
      <c r="E2" s="40"/>
      <c r="F2" s="40">
        <f>SUM(B2,C2,D2)</f>
        <v>0</v>
      </c>
    </row>
    <row r="3" spans="1:13">
      <c r="A3" s="3" t="s">
        <v>124</v>
      </c>
      <c r="B3" s="41"/>
      <c r="C3" s="41"/>
      <c r="D3" s="41"/>
      <c r="E3" s="41"/>
      <c r="F3" s="40">
        <f>SUM(B3,C3,D3)</f>
        <v>0</v>
      </c>
      <c r="H3" s="149" t="s">
        <v>138</v>
      </c>
      <c r="I3" s="150"/>
      <c r="J3" s="150"/>
      <c r="K3" s="150"/>
      <c r="L3" s="150"/>
      <c r="M3" s="151"/>
    </row>
    <row r="4" spans="1:13">
      <c r="A4" s="3" t="s">
        <v>4</v>
      </c>
      <c r="B4" s="41"/>
      <c r="C4" s="41"/>
      <c r="D4" s="41"/>
      <c r="E4" s="41"/>
      <c r="F4" s="41"/>
      <c r="H4" s="152"/>
      <c r="I4" s="153"/>
      <c r="J4" s="153"/>
      <c r="K4" s="153"/>
      <c r="L4" s="153"/>
      <c r="M4" s="154"/>
    </row>
    <row r="5" spans="1:13">
      <c r="A5" s="3" t="s">
        <v>4</v>
      </c>
      <c r="B5" s="41"/>
      <c r="C5" s="41" t="s">
        <v>10</v>
      </c>
      <c r="D5" s="41"/>
      <c r="E5" s="41"/>
      <c r="F5" s="41"/>
    </row>
    <row r="6" spans="1:13">
      <c r="A6" s="3" t="s">
        <v>4</v>
      </c>
      <c r="B6" s="41"/>
      <c r="C6" s="41"/>
      <c r="D6" s="41"/>
      <c r="E6" s="41"/>
      <c r="F6" s="41"/>
      <c r="H6" s="143" t="s">
        <v>139</v>
      </c>
      <c r="I6" s="144"/>
      <c r="J6" s="144"/>
      <c r="K6" s="144"/>
      <c r="L6" s="144"/>
      <c r="M6" s="145"/>
    </row>
    <row r="7" spans="1:13">
      <c r="A7" s="3"/>
      <c r="B7" s="41"/>
      <c r="C7" s="41"/>
      <c r="D7" s="41"/>
      <c r="E7" s="41"/>
      <c r="F7" s="41"/>
      <c r="H7" s="146"/>
      <c r="I7" s="147"/>
      <c r="J7" s="147"/>
      <c r="K7" s="147"/>
      <c r="L7" s="147"/>
      <c r="M7" s="148"/>
    </row>
    <row r="8" spans="1:13">
      <c r="A8" s="3"/>
      <c r="B8" s="41"/>
      <c r="C8" s="41"/>
      <c r="D8" s="41"/>
      <c r="E8" s="41"/>
      <c r="F8" s="41"/>
    </row>
    <row r="9" spans="1:13" ht="14.25" thickBot="1">
      <c r="B9" s="51"/>
      <c r="C9" s="51"/>
      <c r="D9" s="51"/>
      <c r="E9" s="51"/>
      <c r="F9" s="51"/>
      <c r="H9" s="143" t="s">
        <v>140</v>
      </c>
      <c r="I9" s="144"/>
      <c r="J9" s="144"/>
      <c r="K9" s="144"/>
      <c r="L9" s="144"/>
      <c r="M9" s="145"/>
    </row>
    <row r="10" spans="1:13" ht="14.25" thickBot="1">
      <c r="A10" s="47"/>
      <c r="B10" s="48" t="s">
        <v>17</v>
      </c>
      <c r="C10" s="48" t="s">
        <v>19</v>
      </c>
      <c r="D10" s="48" t="s">
        <v>89</v>
      </c>
      <c r="E10" s="48" t="s">
        <v>133</v>
      </c>
      <c r="F10" s="49"/>
      <c r="H10" s="146"/>
      <c r="I10" s="147"/>
      <c r="J10" s="147"/>
      <c r="K10" s="147"/>
      <c r="L10" s="147"/>
      <c r="M10" s="148"/>
    </row>
    <row r="11" spans="1:13">
      <c r="A11" s="5" t="s">
        <v>134</v>
      </c>
      <c r="B11" s="32">
        <v>100</v>
      </c>
      <c r="C11" s="32">
        <v>1000</v>
      </c>
      <c r="D11" s="32">
        <f>$B$11/100</f>
        <v>1</v>
      </c>
      <c r="E11" s="32"/>
      <c r="F11" s="32"/>
    </row>
    <row r="12" spans="1:13">
      <c r="A12" s="3" t="s">
        <v>135</v>
      </c>
      <c r="B12" s="10">
        <v>100</v>
      </c>
      <c r="C12" s="10">
        <v>1000</v>
      </c>
      <c r="D12" s="32">
        <f>$B$12/100</f>
        <v>1</v>
      </c>
      <c r="E12" s="10">
        <v>2</v>
      </c>
      <c r="F12" s="10"/>
      <c r="H12" s="143" t="s">
        <v>141</v>
      </c>
      <c r="I12" s="144"/>
      <c r="J12" s="144"/>
      <c r="K12" s="144"/>
      <c r="L12" s="144"/>
      <c r="M12" s="145"/>
    </row>
    <row r="13" spans="1:13">
      <c r="A13" s="3" t="s">
        <v>136</v>
      </c>
      <c r="B13" s="10">
        <v>100</v>
      </c>
      <c r="C13" s="10">
        <v>1</v>
      </c>
      <c r="D13" s="32">
        <f>$B$13/100</f>
        <v>1</v>
      </c>
      <c r="E13" s="10">
        <v>5</v>
      </c>
      <c r="F13" s="10"/>
      <c r="H13" s="146"/>
      <c r="I13" s="147"/>
      <c r="J13" s="147"/>
      <c r="K13" s="147"/>
      <c r="L13" s="147"/>
      <c r="M13" s="148"/>
    </row>
    <row r="14" spans="1:13">
      <c r="A14" s="3"/>
      <c r="B14" s="10"/>
      <c r="C14" s="10"/>
      <c r="D14" s="10"/>
      <c r="E14" s="10"/>
      <c r="F14" s="10"/>
    </row>
    <row r="15" spans="1:13">
      <c r="A15" s="3"/>
      <c r="B15" s="10"/>
      <c r="C15" s="10"/>
      <c r="D15" s="10"/>
      <c r="E15" s="10"/>
      <c r="F15" s="10"/>
    </row>
    <row r="16" spans="1:13">
      <c r="A16" s="3"/>
      <c r="B16" s="10"/>
      <c r="C16" s="10"/>
      <c r="D16" s="10"/>
      <c r="E16" s="10"/>
      <c r="F16" s="10"/>
    </row>
    <row r="17" spans="1:6">
      <c r="A17" s="3"/>
      <c r="B17" s="10"/>
      <c r="C17" s="10"/>
      <c r="D17" s="10"/>
      <c r="E17" s="10"/>
      <c r="F17" s="10"/>
    </row>
    <row r="18" spans="1:6">
      <c r="A18" s="3" t="s">
        <v>3</v>
      </c>
      <c r="B18" s="10"/>
      <c r="C18" s="10"/>
      <c r="D18" s="10"/>
      <c r="E18" s="10"/>
      <c r="F18" s="10"/>
    </row>
    <row r="19" spans="1:6" ht="14.25" thickBot="1">
      <c r="A19" s="4" t="s">
        <v>10</v>
      </c>
      <c r="B19" s="50"/>
      <c r="C19" s="50"/>
      <c r="D19" s="50"/>
      <c r="E19" s="50"/>
      <c r="F19" s="50"/>
    </row>
    <row r="20" spans="1:6" ht="14.25" thickBot="1">
      <c r="A20" s="47" t="s">
        <v>83</v>
      </c>
      <c r="B20" s="48" t="s">
        <v>17</v>
      </c>
      <c r="C20" s="48"/>
      <c r="D20" s="48" t="s">
        <v>89</v>
      </c>
      <c r="E20" s="48"/>
      <c r="F20" s="49"/>
    </row>
    <row r="21" spans="1:6">
      <c r="A21" s="5" t="s">
        <v>84</v>
      </c>
      <c r="B21" s="32">
        <f>B11</f>
        <v>100</v>
      </c>
      <c r="C21" s="32"/>
      <c r="D21" s="32">
        <f>$B$21/100</f>
        <v>1</v>
      </c>
      <c r="E21" s="32"/>
      <c r="F21" s="32"/>
    </row>
    <row r="22" spans="1:6">
      <c r="A22" s="3" t="s">
        <v>85</v>
      </c>
      <c r="B22" s="10">
        <f>B11</f>
        <v>100</v>
      </c>
      <c r="C22" s="32"/>
      <c r="D22" s="32">
        <f>$B$22/100</f>
        <v>1</v>
      </c>
      <c r="E22" s="10"/>
      <c r="F22" s="10"/>
    </row>
    <row r="23" spans="1:6">
      <c r="A23" s="3" t="s">
        <v>88</v>
      </c>
      <c r="B23" s="10">
        <f>B11</f>
        <v>100</v>
      </c>
      <c r="C23" s="32"/>
      <c r="D23" s="32">
        <f>$B$23/100</f>
        <v>1</v>
      </c>
      <c r="E23" s="10"/>
      <c r="F23" s="10"/>
    </row>
    <row r="24" spans="1:6">
      <c r="A24" s="3" t="s">
        <v>86</v>
      </c>
      <c r="B24" s="10">
        <f>B11</f>
        <v>100</v>
      </c>
      <c r="C24" s="32"/>
      <c r="D24" s="32">
        <f>$B$24/100</f>
        <v>1</v>
      </c>
      <c r="E24" s="10"/>
      <c r="F24" s="10"/>
    </row>
    <row r="25" spans="1:6">
      <c r="A25" s="3" t="s">
        <v>87</v>
      </c>
      <c r="B25" s="10">
        <f>B11</f>
        <v>100</v>
      </c>
      <c r="C25" s="32"/>
      <c r="D25" s="32">
        <f>$B$25/100</f>
        <v>1</v>
      </c>
      <c r="E25" s="10"/>
      <c r="F25" s="10"/>
    </row>
    <row r="26" spans="1:6">
      <c r="A26" s="3"/>
      <c r="B26" s="10"/>
      <c r="C26" s="10"/>
      <c r="D26" s="10"/>
      <c r="E26" s="10"/>
      <c r="F26" s="10"/>
    </row>
    <row r="27" spans="1:6">
      <c r="A27" s="3"/>
      <c r="B27" s="10"/>
      <c r="C27" s="10"/>
      <c r="D27" s="10"/>
      <c r="E27" s="10"/>
      <c r="F27" s="10"/>
    </row>
    <row r="28" spans="1:6">
      <c r="A28" s="3"/>
      <c r="B28" s="10"/>
      <c r="C28" s="10"/>
      <c r="D28" s="10"/>
      <c r="E28" s="10"/>
      <c r="F28" s="10"/>
    </row>
    <row r="29" spans="1:6" ht="14.25" customHeight="1" thickBot="1">
      <c r="A29" s="4"/>
      <c r="B29" s="50"/>
      <c r="C29" s="50"/>
      <c r="D29" s="50"/>
      <c r="E29" s="50"/>
      <c r="F29" s="50"/>
    </row>
    <row r="30" spans="1:6" ht="14.25" customHeight="1" thickBot="1">
      <c r="A30" s="47" t="s">
        <v>126</v>
      </c>
      <c r="B30" s="48" t="s">
        <v>127</v>
      </c>
      <c r="C30" s="48" t="s">
        <v>128</v>
      </c>
      <c r="D30" s="48" t="s">
        <v>129</v>
      </c>
      <c r="E30" s="48"/>
      <c r="F30" s="49"/>
    </row>
    <row r="31" spans="1:6">
      <c r="A31" s="5" t="s">
        <v>130</v>
      </c>
      <c r="B31" s="32">
        <v>15</v>
      </c>
      <c r="C31" s="32">
        <v>15</v>
      </c>
      <c r="D31" s="32">
        <v>20</v>
      </c>
      <c r="E31" s="32"/>
      <c r="F31" s="32"/>
    </row>
    <row r="32" spans="1:6">
      <c r="A32" s="5" t="s">
        <v>125</v>
      </c>
      <c r="B32" s="10">
        <v>40</v>
      </c>
      <c r="C32" s="10">
        <v>40</v>
      </c>
      <c r="D32" s="10">
        <v>40</v>
      </c>
      <c r="E32" s="10"/>
      <c r="F32" s="10"/>
    </row>
    <row r="33" spans="1:13">
      <c r="A33" s="3" t="s">
        <v>20</v>
      </c>
      <c r="B33" s="10">
        <v>2</v>
      </c>
      <c r="C33" s="10"/>
      <c r="D33" s="10"/>
      <c r="E33" s="10"/>
      <c r="F33" s="10"/>
      <c r="H33" s="143" t="s">
        <v>892</v>
      </c>
      <c r="I33" s="144"/>
      <c r="J33" s="144"/>
      <c r="K33" s="144"/>
      <c r="L33" s="144"/>
      <c r="M33" s="145"/>
    </row>
    <row r="34" spans="1:13">
      <c r="A34" s="3" t="s">
        <v>21</v>
      </c>
      <c r="B34" s="10"/>
      <c r="C34" s="10"/>
      <c r="D34" s="10"/>
      <c r="E34" s="10"/>
      <c r="F34" s="10"/>
      <c r="H34" s="146"/>
      <c r="I34" s="147"/>
      <c r="J34" s="147"/>
      <c r="K34" s="147"/>
      <c r="L34" s="147"/>
      <c r="M34" s="148"/>
    </row>
    <row r="35" spans="1:13">
      <c r="A35" s="3" t="s">
        <v>22</v>
      </c>
      <c r="B35" s="10">
        <v>2</v>
      </c>
      <c r="C35" s="10"/>
      <c r="D35" s="10"/>
      <c r="E35" s="10"/>
      <c r="F35" s="10"/>
    </row>
    <row r="36" spans="1:13">
      <c r="A36" s="3" t="s">
        <v>23</v>
      </c>
      <c r="B36" s="10">
        <v>3</v>
      </c>
      <c r="C36" s="10"/>
      <c r="D36" s="10"/>
      <c r="E36" s="10"/>
      <c r="F36" s="10"/>
    </row>
    <row r="37" spans="1:13">
      <c r="A37" s="3"/>
      <c r="B37" s="10"/>
      <c r="C37" s="10"/>
      <c r="D37" s="10"/>
      <c r="E37" s="10"/>
      <c r="F37" s="10"/>
    </row>
    <row r="38" spans="1:13">
      <c r="A38" s="3"/>
      <c r="B38" s="10"/>
      <c r="C38" s="10"/>
      <c r="D38" s="10"/>
      <c r="E38" s="10"/>
      <c r="F38" s="10"/>
    </row>
    <row r="39" spans="1:13" ht="14.25" thickBot="1">
      <c r="A39" s="4"/>
      <c r="B39" s="50"/>
      <c r="C39" s="50"/>
      <c r="D39" s="50"/>
      <c r="E39" s="50"/>
      <c r="F39" s="50"/>
    </row>
    <row r="40" spans="1:13" ht="14.25" thickBot="1">
      <c r="A40" s="47" t="s">
        <v>16</v>
      </c>
      <c r="B40" s="48" t="s">
        <v>17</v>
      </c>
      <c r="C40" s="48" t="s">
        <v>18</v>
      </c>
      <c r="D40" s="48"/>
      <c r="E40" s="48"/>
      <c r="F40" s="49"/>
    </row>
    <row r="41" spans="1:13">
      <c r="A41" s="1" t="s">
        <v>142</v>
      </c>
      <c r="B41" s="2">
        <v>100</v>
      </c>
      <c r="C41" s="2">
        <v>0</v>
      </c>
    </row>
    <row r="42" spans="1:13">
      <c r="A42" s="1" t="s">
        <v>143</v>
      </c>
      <c r="B42" s="2">
        <v>100</v>
      </c>
      <c r="C42" s="2">
        <v>0</v>
      </c>
    </row>
    <row r="43" spans="1:13">
      <c r="A43" s="1" t="s">
        <v>144</v>
      </c>
      <c r="B43" s="2">
        <v>100</v>
      </c>
      <c r="C43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34"/>
  <sheetViews>
    <sheetView workbookViewId="0"/>
  </sheetViews>
  <sheetFormatPr defaultRowHeight="18.95" customHeight="1"/>
  <cols>
    <col min="1" max="1" width="4.6640625" style="36" customWidth="1"/>
    <col min="2" max="2" width="73" customWidth="1"/>
  </cols>
  <sheetData>
    <row r="1" spans="1:2" ht="20.25">
      <c r="B1" s="35" t="s">
        <v>59</v>
      </c>
    </row>
    <row r="2" spans="1:2" ht="18.95" customHeight="1">
      <c r="A2" s="36" t="s">
        <v>57</v>
      </c>
      <c r="B2" t="s">
        <v>99</v>
      </c>
    </row>
    <row r="3" spans="1:2" ht="18.95" customHeight="1">
      <c r="B3" t="s">
        <v>100</v>
      </c>
    </row>
    <row r="4" spans="1:2" ht="18.95" customHeight="1">
      <c r="A4" s="36" t="s">
        <v>62</v>
      </c>
      <c r="B4" t="s">
        <v>101</v>
      </c>
    </row>
    <row r="5" spans="1:2" ht="18.95" customHeight="1">
      <c r="B5" t="s">
        <v>102</v>
      </c>
    </row>
    <row r="6" spans="1:2" ht="18.95" customHeight="1">
      <c r="A6" s="36" t="s">
        <v>58</v>
      </c>
      <c r="B6" t="s">
        <v>103</v>
      </c>
    </row>
    <row r="7" spans="1:2" ht="18.95" customHeight="1">
      <c r="A7" s="36" t="s">
        <v>60</v>
      </c>
      <c r="B7" t="s">
        <v>104</v>
      </c>
    </row>
    <row r="8" spans="1:2" ht="18.95" customHeight="1">
      <c r="B8" t="s">
        <v>61</v>
      </c>
    </row>
    <row r="9" spans="1:2" ht="18.95" customHeight="1">
      <c r="B9" t="s">
        <v>105</v>
      </c>
    </row>
    <row r="10" spans="1:2" ht="18.95" customHeight="1">
      <c r="B10" t="s">
        <v>106</v>
      </c>
    </row>
    <row r="11" spans="1:2" ht="18.95" customHeight="1">
      <c r="A11" s="36" t="s">
        <v>3</v>
      </c>
      <c r="B11" t="s">
        <v>107</v>
      </c>
    </row>
    <row r="12" spans="1:2" ht="18.95" customHeight="1">
      <c r="A12" s="36" t="s">
        <v>63</v>
      </c>
      <c r="B12" t="s">
        <v>108</v>
      </c>
    </row>
    <row r="13" spans="1:2" ht="18.95" customHeight="1">
      <c r="B13" t="s">
        <v>109</v>
      </c>
    </row>
    <row r="14" spans="1:2" ht="18.95" customHeight="1">
      <c r="B14" t="s">
        <v>110</v>
      </c>
    </row>
    <row r="15" spans="1:2" ht="18.95" customHeight="1">
      <c r="B15" t="s">
        <v>111</v>
      </c>
    </row>
    <row r="16" spans="1:2" ht="18.95" customHeight="1">
      <c r="B16" t="s">
        <v>65</v>
      </c>
    </row>
    <row r="17" spans="1:2" ht="18.95" customHeight="1">
      <c r="A17" s="36" t="s">
        <v>64</v>
      </c>
      <c r="B17" t="s">
        <v>112</v>
      </c>
    </row>
    <row r="18" spans="1:2" ht="18.95" customHeight="1">
      <c r="A18" s="36" t="s">
        <v>113</v>
      </c>
      <c r="B18" s="52" t="s">
        <v>114</v>
      </c>
    </row>
    <row r="19" spans="1:2" ht="18.95" customHeight="1">
      <c r="A19" s="36" t="s">
        <v>115</v>
      </c>
      <c r="B19" t="s">
        <v>116</v>
      </c>
    </row>
    <row r="20" spans="1:2" ht="18.95" customHeight="1">
      <c r="A20" s="36" t="s">
        <v>121</v>
      </c>
      <c r="B20" t="s">
        <v>122</v>
      </c>
    </row>
    <row r="21" spans="1:2" ht="18.95" customHeight="1">
      <c r="A21" s="36" t="s">
        <v>123</v>
      </c>
      <c r="B21" t="s">
        <v>117</v>
      </c>
    </row>
    <row r="33" spans="2:2" ht="18.95" customHeight="1">
      <c r="B33" t="s">
        <v>118</v>
      </c>
    </row>
    <row r="34" spans="2:2" ht="18.95" customHeight="1">
      <c r="B34" t="s">
        <v>119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8</vt:i4>
      </vt:variant>
    </vt:vector>
  </HeadingPairs>
  <TitlesOfParts>
    <vt:vector size="16" baseType="lpstr">
      <vt:lpstr>겉표지</vt:lpstr>
      <vt:lpstr>표지</vt:lpstr>
      <vt:lpstr>원가</vt:lpstr>
      <vt:lpstr>총괄표</vt:lpstr>
      <vt:lpstr>내역서</vt:lpstr>
      <vt:lpstr>합산자재</vt:lpstr>
      <vt:lpstr>옵션</vt:lpstr>
      <vt:lpstr>사용설명</vt:lpstr>
      <vt:lpstr>겉표지!Print_Area</vt:lpstr>
      <vt:lpstr>내역서!Print_Area</vt:lpstr>
      <vt:lpstr>원가!Print_Area</vt:lpstr>
      <vt:lpstr>총괄표!Print_Area</vt:lpstr>
      <vt:lpstr>표지!Print_Area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2025-03-05T04:30:02Z</cp:lastPrinted>
  <dcterms:created xsi:type="dcterms:W3CDTF">2002-09-09T02:35:17Z</dcterms:created>
  <dcterms:modified xsi:type="dcterms:W3CDTF">2025-04-08T01:52:46Z</dcterms:modified>
</cp:coreProperties>
</file>