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32760" yWindow="75" windowWidth="19080" windowHeight="11820" tabRatio="859" firstSheet="5" activeTab="5"/>
  </bookViews>
  <sheets>
    <sheet name="개별요인표(답)" sheetId="26" state="hidden" r:id="rId1"/>
    <sheet name="개별요인표(전)" sheetId="27" state="hidden" r:id="rId2"/>
    <sheet name="개별요인표(임야)" sheetId="28" state="hidden" r:id="rId3"/>
    <sheet name="개별요인표(상업)" sheetId="29" state="hidden" r:id="rId4"/>
    <sheet name="개별요인표(주택)" sheetId="30" state="hidden" r:id="rId5"/>
    <sheet name="토지조서" sheetId="2" r:id="rId6"/>
    <sheet name="가격산출근거(가로)" sheetId="12" state="hidden" r:id="rId7"/>
    <sheet name="가격산출근거(가로)-지번2개" sheetId="16" state="hidden" r:id="rId8"/>
    <sheet name="회보서(영암군청용)" sheetId="22" state="hidden" r:id="rId9"/>
    <sheet name="회보서(중토위)" sheetId="23" state="hidden" r:id="rId10"/>
    <sheet name="수수료계산(종가)" sheetId="4" state="hidden" r:id="rId11"/>
    <sheet name="수수료청구서" sheetId="13" state="hidden" r:id="rId12"/>
    <sheet name="할인.할증표" sheetId="14" state="hidden" r:id="rId13"/>
  </sheets>
  <definedNames>
    <definedName name="_xlnm._FilterDatabase" localSheetId="6" hidden="1">'가격산출근거(가로)'!$A$2:$V$19</definedName>
    <definedName name="_xlnm._FilterDatabase" localSheetId="7" hidden="1">'가격산출근거(가로)-지번2개'!$A$2:$W$19</definedName>
    <definedName name="_xlnm._FilterDatabase" localSheetId="5" hidden="1">토지조서!$A$3:$H$3</definedName>
    <definedName name="_xlnm.Print_Area" localSheetId="6">'가격산출근거(가로)'!$A$1:$T$19</definedName>
    <definedName name="_xlnm.Print_Area" localSheetId="7">'가격산출근거(가로)-지번2개'!$A$1:$U$19</definedName>
    <definedName name="_xlnm.Print_Area" localSheetId="0">'개별요인표(답)'!$C$2:$L$22</definedName>
    <definedName name="_xlnm.Print_Area" localSheetId="3">'개별요인표(상업)'!$C$2:$L$36</definedName>
    <definedName name="_xlnm.Print_Area" localSheetId="2">'개별요인표(임야)'!$C$2:$L$24</definedName>
    <definedName name="_xlnm.Print_Area" localSheetId="1">'개별요인표(전)'!$C$2:$L$21</definedName>
    <definedName name="_xlnm.Print_Area" localSheetId="4">'개별요인표(주택)'!$C$2:$L$28</definedName>
    <definedName name="_xlnm.Print_Area" localSheetId="5">토지조서!$A$2:$H$242</definedName>
    <definedName name="_xlnm.Print_Area" localSheetId="8">'회보서(영암군청용)'!$A$1:$Q$42</definedName>
    <definedName name="_xlnm.Print_Area" localSheetId="9">'회보서(중토위)'!$A$1:$Q$43</definedName>
    <definedName name="_xlnm.Print_Titles" localSheetId="6">'가격산출근거(가로)'!$1:$2</definedName>
    <definedName name="_xlnm.Print_Titles" localSheetId="7">'가격산출근거(가로)-지번2개'!$1:$2</definedName>
    <definedName name="_xlnm.Print_Titles" localSheetId="5">토지조서!$2:$3</definedName>
    <definedName name="미지급">토지조서!#REF!</definedName>
    <definedName name="사용료">토지조서!#REF!</definedName>
    <definedName name="토지이용상황">토지조서!#REF!</definedName>
    <definedName name="표준지">토지조서!#REF!</definedName>
  </definedNames>
  <calcPr calcId="144525"/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4" i="2"/>
  <c r="O8" i="30"/>
  <c r="I26" i="30"/>
  <c r="I24" i="30"/>
  <c r="N24" i="30" s="1"/>
  <c r="Q24" i="30" s="1"/>
  <c r="K24" i="30" s="1"/>
  <c r="I18" i="30"/>
  <c r="P18" i="30" s="1"/>
  <c r="I11" i="30"/>
  <c r="N11" i="30" s="1"/>
  <c r="Q11" i="30" s="1"/>
  <c r="K11" i="30" s="1"/>
  <c r="I8" i="30"/>
  <c r="N8" i="30" s="1"/>
  <c r="Q8" i="30" s="1"/>
  <c r="K8" i="30" s="1"/>
  <c r="I5" i="30"/>
  <c r="H4" i="30"/>
  <c r="I4" i="30"/>
  <c r="I34" i="29"/>
  <c r="P34" i="29"/>
  <c r="I30" i="29"/>
  <c r="P30" i="29"/>
  <c r="I17" i="29"/>
  <c r="N17" i="29" s="1"/>
  <c r="Q17" i="29" s="1"/>
  <c r="K17" i="29" s="1"/>
  <c r="I12" i="29"/>
  <c r="I9" i="29"/>
  <c r="N9" i="29"/>
  <c r="Q9" i="29" s="1"/>
  <c r="K9" i="29" s="1"/>
  <c r="I5" i="29"/>
  <c r="P5" i="29" s="1"/>
  <c r="H4" i="29"/>
  <c r="I4" i="29"/>
  <c r="I4" i="28"/>
  <c r="H4" i="28"/>
  <c r="I22" i="28"/>
  <c r="P22" i="28"/>
  <c r="I18" i="28"/>
  <c r="N18" i="28"/>
  <c r="Q18" i="28" s="1"/>
  <c r="K18" i="28" s="1"/>
  <c r="I11" i="28"/>
  <c r="P11" i="28" s="1"/>
  <c r="I5" i="28"/>
  <c r="I24" i="28" s="1"/>
  <c r="N5" i="28"/>
  <c r="Q5" i="28" s="1"/>
  <c r="K5" i="28" s="1"/>
  <c r="I19" i="27"/>
  <c r="N19" i="27"/>
  <c r="Q19" i="27" s="1"/>
  <c r="K19" i="27" s="1"/>
  <c r="P19" i="27"/>
  <c r="I16" i="27"/>
  <c r="P16" i="27"/>
  <c r="I11" i="27"/>
  <c r="N11" i="27"/>
  <c r="Q11" i="27"/>
  <c r="K11" i="27"/>
  <c r="I7" i="27"/>
  <c r="I4" i="27"/>
  <c r="I5" i="27"/>
  <c r="I20" i="26"/>
  <c r="I22" i="26" s="1"/>
  <c r="P20" i="26"/>
  <c r="I17" i="26"/>
  <c r="N17" i="26"/>
  <c r="Q17" i="26" s="1"/>
  <c r="K17" i="26" s="1"/>
  <c r="I13" i="26"/>
  <c r="P13" i="26" s="1"/>
  <c r="N13" i="26"/>
  <c r="Q13" i="26" s="1"/>
  <c r="K13" i="26" s="1"/>
  <c r="I7" i="26"/>
  <c r="N7" i="26" s="1"/>
  <c r="Q7" i="26" s="1"/>
  <c r="K7" i="26" s="1"/>
  <c r="I5" i="26"/>
  <c r="P5" i="26"/>
  <c r="N5" i="26"/>
  <c r="Q5" i="26"/>
  <c r="K5" i="26"/>
  <c r="H4" i="26"/>
  <c r="I4" i="26"/>
  <c r="P15" i="26"/>
  <c r="P11" i="26"/>
  <c r="P9" i="26"/>
  <c r="N15" i="26"/>
  <c r="Q15" i="26" s="1"/>
  <c r="N11" i="26"/>
  <c r="Q11" i="26" s="1"/>
  <c r="N9" i="26"/>
  <c r="Q9" i="26" s="1"/>
  <c r="D8" i="22"/>
  <c r="C20" i="4"/>
  <c r="B17" i="23"/>
  <c r="B19" i="22"/>
  <c r="B20" i="23"/>
  <c r="B14" i="23"/>
  <c r="B22" i="22"/>
  <c r="B16" i="22"/>
  <c r="B41" i="23"/>
  <c r="B40" i="22"/>
  <c r="D9" i="22"/>
  <c r="S15" i="12"/>
  <c r="Q19" i="16"/>
  <c r="S19" i="16" s="1"/>
  <c r="T19" i="16" s="1"/>
  <c r="Q18" i="16"/>
  <c r="S18" i="16" s="1"/>
  <c r="T18" i="16" s="1"/>
  <c r="Q17" i="16"/>
  <c r="S17" i="16"/>
  <c r="T17" i="16"/>
  <c r="S16" i="16"/>
  <c r="T16" i="16" s="1"/>
  <c r="Q16" i="16"/>
  <c r="Q15" i="16"/>
  <c r="S15" i="16" s="1"/>
  <c r="T15" i="16" s="1"/>
  <c r="Q14" i="16"/>
  <c r="S14" i="16" s="1"/>
  <c r="T14" i="16" s="1"/>
  <c r="Q13" i="16"/>
  <c r="S13" i="16"/>
  <c r="T13" i="16"/>
  <c r="S12" i="16"/>
  <c r="T12" i="16" s="1"/>
  <c r="Q12" i="16"/>
  <c r="Q11" i="16"/>
  <c r="S11" i="16" s="1"/>
  <c r="T11" i="16" s="1"/>
  <c r="Q10" i="16"/>
  <c r="S10" i="16" s="1"/>
  <c r="T10" i="16" s="1"/>
  <c r="Q9" i="16"/>
  <c r="S9" i="16"/>
  <c r="T9" i="16"/>
  <c r="S8" i="16"/>
  <c r="T8" i="16" s="1"/>
  <c r="Q8" i="16"/>
  <c r="Q7" i="16"/>
  <c r="S7" i="16" s="1"/>
  <c r="T7" i="16" s="1"/>
  <c r="Q6" i="16"/>
  <c r="S6" i="16" s="1"/>
  <c r="T6" i="16" s="1"/>
  <c r="Q5" i="16"/>
  <c r="S5" i="16"/>
  <c r="T5" i="16"/>
  <c r="S4" i="16"/>
  <c r="T4" i="16" s="1"/>
  <c r="Q4" i="16"/>
  <c r="Q3" i="16"/>
  <c r="S3" i="16" s="1"/>
  <c r="T3" i="16" s="1"/>
  <c r="P19" i="12"/>
  <c r="R19" i="12" s="1"/>
  <c r="S19" i="12" s="1"/>
  <c r="P18" i="12"/>
  <c r="R18" i="12"/>
  <c r="S18" i="12"/>
  <c r="P17" i="12"/>
  <c r="R17" i="12" s="1"/>
  <c r="S17" i="12" s="1"/>
  <c r="P16" i="12"/>
  <c r="R16" i="12"/>
  <c r="S16" i="12" s="1"/>
  <c r="P15" i="12"/>
  <c r="P14" i="12"/>
  <c r="P13" i="12"/>
  <c r="R13" i="12" s="1"/>
  <c r="S13" i="12" s="1"/>
  <c r="P12" i="12"/>
  <c r="R12" i="12"/>
  <c r="S12" i="12"/>
  <c r="P11" i="12"/>
  <c r="R11" i="12" s="1"/>
  <c r="S11" i="12" s="1"/>
  <c r="P10" i="12"/>
  <c r="R10" i="12" s="1"/>
  <c r="S10" i="12" s="1"/>
  <c r="P9" i="12"/>
  <c r="P8" i="12"/>
  <c r="R8" i="12" s="1"/>
  <c r="S8" i="12" s="1"/>
  <c r="P7" i="12"/>
  <c r="R7" i="12" s="1"/>
  <c r="S7" i="12" s="1"/>
  <c r="P6" i="12"/>
  <c r="R6" i="12" s="1"/>
  <c r="S6" i="12" s="1"/>
  <c r="P5" i="12"/>
  <c r="R5" i="12"/>
  <c r="S5" i="12" s="1"/>
  <c r="P4" i="12"/>
  <c r="R4" i="12" s="1"/>
  <c r="S4" i="12" s="1"/>
  <c r="P3" i="12"/>
  <c r="R3" i="12" s="1"/>
  <c r="S3" i="12" s="1"/>
  <c r="C13" i="13"/>
  <c r="C17" i="13" s="1"/>
  <c r="R15" i="12"/>
  <c r="R14" i="12"/>
  <c r="S14" i="12"/>
  <c r="R9" i="12"/>
  <c r="S9" i="12" s="1"/>
  <c r="C16" i="4"/>
  <c r="E22" i="4"/>
  <c r="C22" i="4"/>
  <c r="H21" i="4"/>
  <c r="H22" i="4"/>
  <c r="H23" i="4"/>
  <c r="H27" i="4"/>
  <c r="H10" i="4"/>
  <c r="H11" i="4"/>
  <c r="C18" i="13"/>
  <c r="C19" i="13" s="1"/>
  <c r="C20" i="13" s="1"/>
  <c r="C22" i="13" s="1"/>
  <c r="E4" i="13" s="1"/>
  <c r="A4" i="13" s="1"/>
  <c r="H12" i="4"/>
  <c r="H13" i="4"/>
  <c r="H15" i="4"/>
  <c r="H14" i="4"/>
  <c r="H17" i="4" s="1"/>
  <c r="H19" i="4" s="1"/>
  <c r="C7" i="4"/>
  <c r="C8" i="4"/>
  <c r="C5" i="4"/>
  <c r="C6" i="4"/>
  <c r="E5" i="4"/>
  <c r="H4" i="27"/>
  <c r="N30" i="29"/>
  <c r="Q30" i="29" s="1"/>
  <c r="K30" i="29" s="1"/>
  <c r="C4" i="4"/>
  <c r="C10" i="4" s="1"/>
  <c r="N18" i="30"/>
  <c r="Q18" i="30" s="1"/>
  <c r="K18" i="30" s="1"/>
  <c r="P7" i="26"/>
  <c r="P17" i="26"/>
  <c r="P7" i="27"/>
  <c r="N7" i="27"/>
  <c r="Q7" i="27"/>
  <c r="K7" i="27" s="1"/>
  <c r="P11" i="27"/>
  <c r="P12" i="29"/>
  <c r="N12" i="29"/>
  <c r="Q12" i="29" s="1"/>
  <c r="K12" i="29" s="1"/>
  <c r="P24" i="30"/>
  <c r="N26" i="30"/>
  <c r="Q26" i="30"/>
  <c r="K26" i="30"/>
  <c r="P26" i="30"/>
  <c r="N5" i="30"/>
  <c r="Q5" i="30" s="1"/>
  <c r="K5" i="30" s="1"/>
  <c r="P5" i="30"/>
  <c r="N16" i="27"/>
  <c r="Q16" i="27" s="1"/>
  <c r="K16" i="27" s="1"/>
  <c r="C2" i="4"/>
  <c r="E2" i="4"/>
  <c r="N20" i="26"/>
  <c r="Q20" i="26"/>
  <c r="K20" i="26" s="1"/>
  <c r="C3" i="4"/>
  <c r="C11" i="4" s="1"/>
  <c r="E21" i="4"/>
  <c r="C21" i="4" s="1"/>
  <c r="P5" i="27"/>
  <c r="N5" i="27"/>
  <c r="Q5" i="27"/>
  <c r="K5" i="27" s="1"/>
  <c r="I21" i="27"/>
  <c r="N34" i="29"/>
  <c r="Q34" i="29" s="1"/>
  <c r="K34" i="29" s="1"/>
  <c r="N5" i="29"/>
  <c r="Q5" i="29" s="1"/>
  <c r="K5" i="29" s="1"/>
  <c r="P9" i="29"/>
  <c r="N22" i="28"/>
  <c r="Q22" i="28" s="1"/>
  <c r="K22" i="28" s="1"/>
  <c r="P8" i="30"/>
  <c r="P18" i="28"/>
  <c r="H28" i="4" l="1"/>
  <c r="H29" i="4" s="1"/>
  <c r="H30" i="4" s="1"/>
  <c r="P11" i="30"/>
  <c r="P17" i="29"/>
  <c r="I36" i="29"/>
  <c r="I28" i="30"/>
  <c r="P5" i="28"/>
  <c r="N11" i="28"/>
  <c r="Q11" i="28" s="1"/>
  <c r="K11" i="28" s="1"/>
  <c r="C23" i="4"/>
  <c r="C27" i="4" s="1"/>
  <c r="C12" i="4"/>
  <c r="C13" i="4" s="1"/>
  <c r="C14" i="4" l="1"/>
  <c r="C17" i="4" s="1"/>
  <c r="C19" i="4" s="1"/>
  <c r="C28" i="4" s="1"/>
  <c r="C29" i="4" s="1"/>
  <c r="C30" i="4" s="1"/>
  <c r="C15" i="4"/>
</calcChain>
</file>

<file path=xl/sharedStrings.xml><?xml version="1.0" encoding="utf-8"?>
<sst xmlns="http://schemas.openxmlformats.org/spreadsheetml/2006/main" count="1063" uniqueCount="552">
  <si>
    <t>일련
번호</t>
    <phoneticPr fontId="3" type="noConversion"/>
  </si>
  <si>
    <t>지 번</t>
    <phoneticPr fontId="3" type="noConversion"/>
  </si>
  <si>
    <t>지 목</t>
    <phoneticPr fontId="3" type="noConversion"/>
  </si>
  <si>
    <t>금 액</t>
    <phoneticPr fontId="3" type="noConversion"/>
  </si>
  <si>
    <t>1배 토지</t>
    <phoneticPr fontId="3" type="noConversion"/>
  </si>
  <si>
    <t>1.5배 토지</t>
    <phoneticPr fontId="3" type="noConversion"/>
  </si>
  <si>
    <t>1배 지장물</t>
    <phoneticPr fontId="3" type="noConversion"/>
  </si>
  <si>
    <t>수목</t>
    <phoneticPr fontId="3" type="noConversion"/>
  </si>
  <si>
    <t>영업권, 축산업</t>
    <phoneticPr fontId="3" type="noConversion"/>
  </si>
  <si>
    <t>1.5배</t>
    <phoneticPr fontId="3" type="noConversion"/>
  </si>
  <si>
    <t>1배</t>
    <phoneticPr fontId="3" type="noConversion"/>
  </si>
  <si>
    <t>합계</t>
    <phoneticPr fontId="3" type="noConversion"/>
  </si>
  <si>
    <t>평가수수료</t>
    <phoneticPr fontId="3" type="noConversion"/>
  </si>
  <si>
    <t>1.5배</t>
    <phoneticPr fontId="3" type="noConversion"/>
  </si>
  <si>
    <t>영업권(건)</t>
    <phoneticPr fontId="3" type="noConversion"/>
  </si>
  <si>
    <t>토지조사비</t>
    <phoneticPr fontId="3" type="noConversion"/>
  </si>
  <si>
    <t>물건조사비</t>
    <phoneticPr fontId="3" type="noConversion"/>
  </si>
  <si>
    <t>공부발급비</t>
    <phoneticPr fontId="3" type="noConversion"/>
  </si>
  <si>
    <t>기타실비</t>
    <phoneticPr fontId="3" type="noConversion"/>
  </si>
  <si>
    <t>특별용역비</t>
    <phoneticPr fontId="3" type="noConversion"/>
  </si>
  <si>
    <t>실비 소계</t>
    <phoneticPr fontId="3" type="noConversion"/>
  </si>
  <si>
    <t>부가가치세</t>
    <phoneticPr fontId="3" type="noConversion"/>
  </si>
  <si>
    <t>정산청구액</t>
    <phoneticPr fontId="3" type="noConversion"/>
  </si>
  <si>
    <t>합     계</t>
    <phoneticPr fontId="3" type="noConversion"/>
  </si>
  <si>
    <t>평가순수수료</t>
    <phoneticPr fontId="3" type="noConversion"/>
  </si>
  <si>
    <t>여비</t>
    <phoneticPr fontId="3" type="noConversion"/>
  </si>
  <si>
    <t>조사비</t>
    <phoneticPr fontId="3" type="noConversion"/>
  </si>
  <si>
    <t>평가총액</t>
    <phoneticPr fontId="3" type="noConversion"/>
  </si>
  <si>
    <t>합계</t>
    <phoneticPr fontId="3" type="noConversion"/>
  </si>
  <si>
    <t>기호</t>
    <phoneticPr fontId="3" type="noConversion"/>
  </si>
  <si>
    <t>공시지가
(원/㎡)</t>
    <phoneticPr fontId="3" type="noConversion"/>
  </si>
  <si>
    <t>비고</t>
    <phoneticPr fontId="3" type="noConversion"/>
  </si>
  <si>
    <t>=</t>
    <phoneticPr fontId="6" type="noConversion"/>
  </si>
  <si>
    <t>상대방</t>
    <phoneticPr fontId="3" type="noConversion"/>
  </si>
  <si>
    <t>지장물 합계</t>
    <phoneticPr fontId="3" type="noConversion"/>
  </si>
  <si>
    <t>A</t>
    <phoneticPr fontId="3" type="noConversion"/>
  </si>
  <si>
    <t>소재지</t>
    <phoneticPr fontId="3" type="noConversion"/>
  </si>
  <si>
    <t>지목</t>
    <phoneticPr fontId="3" type="noConversion"/>
  </si>
  <si>
    <t>시점수정</t>
    <phoneticPr fontId="3" type="noConversion"/>
  </si>
  <si>
    <t>:</t>
    <phoneticPr fontId="3" type="noConversion"/>
  </si>
  <si>
    <t>비교표준지</t>
    <phoneticPr fontId="3" type="noConversion"/>
  </si>
  <si>
    <t>지역
요인</t>
    <phoneticPr fontId="3" type="noConversion"/>
  </si>
  <si>
    <t>기타
요인</t>
    <phoneticPr fontId="3" type="noConversion"/>
  </si>
  <si>
    <t>적용단가
(원/㎡)</t>
    <phoneticPr fontId="3" type="noConversion"/>
  </si>
  <si>
    <t>B</t>
    <phoneticPr fontId="3" type="noConversion"/>
  </si>
  <si>
    <t>C</t>
    <phoneticPr fontId="3" type="noConversion"/>
  </si>
  <si>
    <t>기타</t>
    <phoneticPr fontId="3" type="noConversion"/>
  </si>
  <si>
    <t>D</t>
    <phoneticPr fontId="3" type="noConversion"/>
  </si>
  <si>
    <t>일련
번호</t>
    <phoneticPr fontId="3" type="noConversion"/>
  </si>
  <si>
    <t>소재지</t>
    <phoneticPr fontId="3" type="noConversion"/>
  </si>
  <si>
    <t>지목</t>
    <phoneticPr fontId="3" type="noConversion"/>
  </si>
  <si>
    <t>비교표준지</t>
    <phoneticPr fontId="3" type="noConversion"/>
  </si>
  <si>
    <t>시점수정</t>
    <phoneticPr fontId="3" type="noConversion"/>
  </si>
  <si>
    <t>지역
요인</t>
    <phoneticPr fontId="3" type="noConversion"/>
  </si>
  <si>
    <t>개 별 요 인</t>
    <phoneticPr fontId="3" type="noConversion"/>
  </si>
  <si>
    <t>기타
요인</t>
    <phoneticPr fontId="3" type="noConversion"/>
  </si>
  <si>
    <t>산출단가
(원/㎡)</t>
    <phoneticPr fontId="3" type="noConversion"/>
  </si>
  <si>
    <t>적용단가
(원/㎡)</t>
    <phoneticPr fontId="3" type="noConversion"/>
  </si>
  <si>
    <t>비고</t>
    <phoneticPr fontId="3" type="noConversion"/>
  </si>
  <si>
    <t>기호</t>
    <phoneticPr fontId="3" type="noConversion"/>
  </si>
  <si>
    <t>가로</t>
    <phoneticPr fontId="3" type="noConversion"/>
  </si>
  <si>
    <t>접근</t>
    <phoneticPr fontId="3" type="noConversion"/>
  </si>
  <si>
    <t>획지</t>
    <phoneticPr fontId="3" type="noConversion"/>
  </si>
  <si>
    <t>행정</t>
    <phoneticPr fontId="3" type="noConversion"/>
  </si>
  <si>
    <t>기타</t>
    <phoneticPr fontId="3" type="noConversion"/>
  </si>
  <si>
    <t>누계</t>
    <phoneticPr fontId="3" type="noConversion"/>
  </si>
  <si>
    <t>지 번</t>
    <phoneticPr fontId="3" type="noConversion"/>
  </si>
  <si>
    <t>한계리</t>
    <phoneticPr fontId="3" type="noConversion"/>
  </si>
  <si>
    <t>한계리</t>
    <phoneticPr fontId="3" type="noConversion"/>
  </si>
  <si>
    <t>산110</t>
  </si>
  <si>
    <t>산144-10</t>
  </si>
  <si>
    <t>818-1</t>
  </si>
  <si>
    <t>산118</t>
  </si>
  <si>
    <t>답</t>
  </si>
  <si>
    <t>임</t>
  </si>
  <si>
    <t>전</t>
  </si>
  <si>
    <t>환경</t>
    <phoneticPr fontId="3" type="noConversion"/>
  </si>
  <si>
    <t>자연</t>
    <phoneticPr fontId="3" type="noConversion"/>
  </si>
  <si>
    <t>d</t>
  </si>
  <si>
    <t>A</t>
    <phoneticPr fontId="3" type="noConversion"/>
  </si>
  <si>
    <t>D</t>
    <phoneticPr fontId="3" type="noConversion"/>
  </si>
  <si>
    <t>B</t>
    <phoneticPr fontId="3" type="noConversion"/>
  </si>
  <si>
    <t>C</t>
    <phoneticPr fontId="3" type="noConversion"/>
  </si>
  <si>
    <t>수  수  료  청  구  서</t>
    <phoneticPr fontId="6" type="noConversion"/>
  </si>
  <si>
    <t>감정평가서
번      호</t>
    <phoneticPr fontId="6" type="noConversion"/>
  </si>
  <si>
    <t>구례군수</t>
    <phoneticPr fontId="6" type="noConversion"/>
  </si>
  <si>
    <t xml:space="preserve">  감정평가가 완료 되었으므로 상기 금액을 「감정평가업자의 보수에 관한 기준」에 의거 청구 </t>
    <phoneticPr fontId="6" type="noConversion"/>
  </si>
  <si>
    <t>하오니 정산하여 주시기 바랍니다.</t>
    <phoneticPr fontId="6" type="noConversion"/>
  </si>
  <si>
    <t>-   청     구     내     역   -</t>
    <phoneticPr fontId="6" type="noConversion"/>
  </si>
  <si>
    <t>과        목</t>
    <phoneticPr fontId="6" type="noConversion"/>
  </si>
  <si>
    <t>금        액</t>
    <phoneticPr fontId="6" type="noConversion"/>
  </si>
  <si>
    <t>비        고</t>
    <phoneticPr fontId="6" type="noConversion"/>
  </si>
  <si>
    <t>평 가 수 수 료</t>
    <phoneticPr fontId="6" type="noConversion"/>
  </si>
  <si>
    <t xml:space="preserve">
 </t>
    <phoneticPr fontId="6" type="noConversion"/>
  </si>
  <si>
    <t>실
비</t>
    <phoneticPr fontId="6" type="noConversion"/>
  </si>
  <si>
    <t>여          비</t>
    <phoneticPr fontId="6" type="noConversion"/>
  </si>
  <si>
    <t xml:space="preserve"> 토지조사비  10필지 X 15,000원</t>
    <phoneticPr fontId="6" type="noConversion"/>
  </si>
  <si>
    <t>물 건 조 사 비</t>
    <phoneticPr fontId="6" type="noConversion"/>
  </si>
  <si>
    <t xml:space="preserve"> 물건조사비   3동 X 3,000원</t>
    <phoneticPr fontId="6" type="noConversion"/>
  </si>
  <si>
    <t>공 부 발 급 비</t>
    <phoneticPr fontId="6" type="noConversion"/>
  </si>
  <si>
    <t>기  타  실  비</t>
    <phoneticPr fontId="6" type="noConversion"/>
  </si>
  <si>
    <t>특 별 용 역 비</t>
    <phoneticPr fontId="6" type="noConversion"/>
  </si>
  <si>
    <t>소          계</t>
    <phoneticPr fontId="6" type="noConversion"/>
  </si>
  <si>
    <t>합                계</t>
    <phoneticPr fontId="6" type="noConversion"/>
  </si>
  <si>
    <t>※ 1,000원 미만 절사</t>
    <phoneticPr fontId="6" type="noConversion"/>
  </si>
  <si>
    <t>부   가   가   치   세</t>
    <phoneticPr fontId="6" type="noConversion"/>
  </si>
  <si>
    <t>총                계</t>
    <phoneticPr fontId="6" type="noConversion"/>
  </si>
  <si>
    <t>기  납  부  착  수  금</t>
    <phoneticPr fontId="6" type="noConversion"/>
  </si>
  <si>
    <t>정  산    청  구  액</t>
    <phoneticPr fontId="6" type="noConversion"/>
  </si>
  <si>
    <t>★   계      좌      번      호   ★</t>
    <phoneticPr fontId="6" type="noConversion"/>
  </si>
  <si>
    <r>
      <t>㈜</t>
    </r>
    <r>
      <rPr>
        <b/>
        <sz val="18"/>
        <rFont val="굴림체"/>
        <family val="3"/>
        <charset val="129"/>
      </rPr>
      <t>가온감정평가법인 광주전남지사</t>
    </r>
    <phoneticPr fontId="6" type="noConversion"/>
  </si>
  <si>
    <r>
      <t>TEL. : (06</t>
    </r>
    <r>
      <rPr>
        <sz val="10"/>
        <rFont val="굴림체"/>
        <family val="3"/>
        <charset val="129"/>
      </rPr>
      <t>1</t>
    </r>
    <r>
      <rPr>
        <sz val="10"/>
        <rFont val="굴림체"/>
        <family val="3"/>
        <charset val="129"/>
      </rPr>
      <t xml:space="preserve">) </t>
    </r>
    <r>
      <rPr>
        <sz val="10"/>
        <rFont val="굴림체"/>
        <family val="3"/>
        <charset val="129"/>
      </rPr>
      <t>981</t>
    </r>
    <r>
      <rPr>
        <sz val="10"/>
        <rFont val="굴림체"/>
        <family val="3"/>
        <charset val="129"/>
      </rPr>
      <t>-</t>
    </r>
    <r>
      <rPr>
        <sz val="10"/>
        <rFont val="굴림체"/>
        <family val="3"/>
        <charset val="129"/>
      </rPr>
      <t>4500</t>
    </r>
    <r>
      <rPr>
        <sz val="10"/>
        <rFont val="굴림체"/>
        <family val="3"/>
        <charset val="129"/>
      </rPr>
      <t>(代)     FAX. : (06</t>
    </r>
    <r>
      <rPr>
        <sz val="10"/>
        <rFont val="굴림체"/>
        <family val="3"/>
        <charset val="129"/>
      </rPr>
      <t>1</t>
    </r>
    <r>
      <rPr>
        <sz val="10"/>
        <rFont val="굴림체"/>
        <family val="3"/>
        <charset val="129"/>
      </rPr>
      <t xml:space="preserve">) </t>
    </r>
    <r>
      <rPr>
        <sz val="10"/>
        <rFont val="굴림체"/>
        <family val="3"/>
        <charset val="129"/>
      </rPr>
      <t>807</t>
    </r>
    <r>
      <rPr>
        <sz val="10"/>
        <rFont val="굴림체"/>
        <family val="3"/>
        <charset val="129"/>
      </rPr>
      <t>-</t>
    </r>
    <r>
      <rPr>
        <sz val="10"/>
        <rFont val="굴림체"/>
        <family val="3"/>
        <charset val="129"/>
      </rPr>
      <t>4500</t>
    </r>
    <r>
      <rPr>
        <sz val="10"/>
        <rFont val="굴림체"/>
        <family val="3"/>
        <charset val="129"/>
      </rPr>
      <t>(代)</t>
    </r>
    <phoneticPr fontId="6" type="noConversion"/>
  </si>
  <si>
    <t>구분</t>
    <phoneticPr fontId="14" type="noConversion"/>
  </si>
  <si>
    <t>토지이용현황</t>
    <phoneticPr fontId="14" type="noConversion"/>
  </si>
  <si>
    <t>할증률</t>
    <phoneticPr fontId="14" type="noConversion"/>
  </si>
  <si>
    <t>특수유형</t>
    <phoneticPr fontId="14" type="noConversion"/>
  </si>
  <si>
    <t>필  지  수</t>
    <phoneticPr fontId="14" type="noConversion"/>
  </si>
  <si>
    <t>할인률</t>
    <phoneticPr fontId="14" type="noConversion"/>
  </si>
  <si>
    <t>기타</t>
    <phoneticPr fontId="14" type="noConversion"/>
  </si>
  <si>
    <t>표준지 2개 이상 사용 또는 불법형질변경 토지</t>
    <phoneticPr fontId="14" type="noConversion"/>
  </si>
  <si>
    <t>1필지부터 20필지까지</t>
    <phoneticPr fontId="14" type="noConversion"/>
  </si>
  <si>
    <t>공장용지, 학교용지, 주차장, 주유소용지, 창고용지</t>
    <phoneticPr fontId="14" type="noConversion"/>
  </si>
  <si>
    <t>미불용지</t>
    <phoneticPr fontId="14" type="noConversion"/>
  </si>
  <si>
    <t>21필지부터 150필지까지</t>
    <phoneticPr fontId="14" type="noConversion"/>
  </si>
  <si>
    <t>유지, 양어장, 수도용지, 공원, 체육용지, 유원지, 종교용지, 사적지, 묘지</t>
    <phoneticPr fontId="14" type="noConversion"/>
  </si>
  <si>
    <t>사용료 또는 환매토지</t>
    <phoneticPr fontId="14" type="noConversion"/>
  </si>
  <si>
    <t>151필지부터 250필지까지</t>
    <phoneticPr fontId="14" type="noConversion"/>
  </si>
  <si>
    <t>임야, 광천지 염전, 매립지와 토지이용현황이 도로, 철도용지, 제방, 하천, 구거이거나 이에 편입되는 토지</t>
    <phoneticPr fontId="14" type="noConversion"/>
  </si>
  <si>
    <t>251필지부터 500필지까지</t>
    <phoneticPr fontId="14" type="noConversion"/>
  </si>
  <si>
    <t>501필지부터</t>
    <phoneticPr fontId="14" type="noConversion"/>
  </si>
  <si>
    <t>건물특수용도</t>
    <phoneticPr fontId="14" type="noConversion"/>
  </si>
  <si>
    <t>건물면적할증</t>
    <phoneticPr fontId="14" type="noConversion"/>
  </si>
  <si>
    <t>사유</t>
    <phoneticPr fontId="14" type="noConversion"/>
  </si>
  <si>
    <t>일반</t>
    <phoneticPr fontId="14" type="noConversion"/>
  </si>
  <si>
    <t>500㎡ 이하</t>
    <phoneticPr fontId="14" type="noConversion"/>
  </si>
  <si>
    <t>건물이 복수구조 또는 복수용도이거나 6층 이상인 경우</t>
    <phoneticPr fontId="14" type="noConversion"/>
  </si>
  <si>
    <t>주유소,유류및가스저장소,냉동창고</t>
    <phoneticPr fontId="14" type="noConversion"/>
  </si>
  <si>
    <t>500㎡ 초과 1,500㎡ 이하</t>
    <phoneticPr fontId="14" type="noConversion"/>
  </si>
  <si>
    <t>건물 일부의 수용으로 보수비를 감정평가하는 경우</t>
    <phoneticPr fontId="14" type="noConversion"/>
  </si>
  <si>
    <t>레저및위락시설,쇼핑시설</t>
    <phoneticPr fontId="14" type="noConversion"/>
  </si>
  <si>
    <t>1,500㎡ 초과 3,000㎡ 이하</t>
    <phoneticPr fontId="14" type="noConversion"/>
  </si>
  <si>
    <t>문화재,고건물</t>
    <phoneticPr fontId="14" type="noConversion"/>
  </si>
  <si>
    <t>3,000㎡ 초과</t>
    <phoneticPr fontId="14" type="noConversion"/>
  </si>
  <si>
    <t>가온</t>
    <phoneticPr fontId="3" type="noConversion"/>
  </si>
  <si>
    <t>※ 위 금액을 아래 계좌로 송금하여 주시기 바랍니다. [사업자등록번호 : 408-85-28169]</t>
    <phoneticPr fontId="6" type="noConversion"/>
  </si>
  <si>
    <t>가온 1606-14-08003</t>
    <phoneticPr fontId="6" type="noConversion"/>
  </si>
  <si>
    <r>
      <rPr>
        <sz val="10"/>
        <rFont val="굴림체"/>
        <family val="3"/>
        <charset val="129"/>
      </rPr>
      <t xml:space="preserve">◈ 광주은행      115-107-348213        [ 예금주  |주|가온감정평가법인 광주전남지사 ] 
</t>
    </r>
    <r>
      <rPr>
        <sz val="10"/>
        <rFont val="굴림체"/>
        <family val="3"/>
        <charset val="129"/>
      </rPr>
      <t xml:space="preserve">◈ 농협은행      301-0112-0725-41      [ 예금주  |주|가온감정평가법인 광주전남지사 ] </t>
    </r>
    <phoneticPr fontId="6" type="noConversion"/>
  </si>
  <si>
    <t>분할전</t>
  </si>
  <si>
    <t>분할후</t>
  </si>
  <si>
    <t>분할후</t>
    <phoneticPr fontId="3" type="noConversion"/>
  </si>
  <si>
    <t>대</t>
  </si>
  <si>
    <t>수신</t>
    <phoneticPr fontId="3" type="noConversion"/>
  </si>
  <si>
    <t>참조</t>
    <phoneticPr fontId="3" type="noConversion"/>
  </si>
  <si>
    <t>제목</t>
    <phoneticPr fontId="3" type="noConversion"/>
  </si>
  <si>
    <t>감 정 평 가 회 보</t>
  </si>
  <si>
    <t>※필요사항 : 사업자등록증 사본, 담당자 성명, 유무선 전화번호, E-mail</t>
    <phoneticPr fontId="3" type="noConversion"/>
  </si>
  <si>
    <t>별첨</t>
    <phoneticPr fontId="3" type="noConversion"/>
  </si>
  <si>
    <t>1. 감 정 평 가 서</t>
    <phoneticPr fontId="3" type="noConversion"/>
  </si>
  <si>
    <t>2. 수수료  청구서</t>
    <phoneticPr fontId="3" type="noConversion"/>
  </si>
  <si>
    <t>부</t>
    <phoneticPr fontId="3" type="noConversion"/>
  </si>
  <si>
    <t>끝.</t>
    <phoneticPr fontId="3" type="noConversion"/>
  </si>
  <si>
    <t>우)61504 광주광역시 동구 남문로 555 주상복합다보애아파트 제1동 2층 201호 / http://www.igaon.co.kr</t>
    <phoneticPr fontId="3" type="noConversion"/>
  </si>
  <si>
    <t>TEL.(062) 250-9900 FAX.(062)250-9901  E-MAIL.gaon14@kapaland.co.kr</t>
    <phoneticPr fontId="3" type="noConversion"/>
  </si>
  <si>
    <t>군</t>
    <phoneticPr fontId="3" type="noConversion"/>
  </si>
  <si>
    <t>｜주｜가온감정평가법인 광주전남지사</t>
    <phoneticPr fontId="3" type="noConversion"/>
  </si>
  <si>
    <t>지 사 장    정  성  일</t>
    <phoneticPr fontId="3" type="noConversion"/>
  </si>
  <si>
    <t>4.</t>
    <phoneticPr fontId="3" type="noConversion"/>
  </si>
  <si>
    <t>온라인 전송 여부 : 전송.</t>
    <phoneticPr fontId="3" type="noConversion"/>
  </si>
  <si>
    <t>선결</t>
    <phoneticPr fontId="3" type="noConversion"/>
  </si>
  <si>
    <t>시간</t>
    <phoneticPr fontId="3" type="noConversion"/>
  </si>
  <si>
    <t>번호</t>
    <phoneticPr fontId="3" type="noConversion"/>
  </si>
  <si>
    <t>일자</t>
    <phoneticPr fontId="3" type="noConversion"/>
  </si>
  <si>
    <t>처리과</t>
    <phoneticPr fontId="3" type="noConversion"/>
  </si>
  <si>
    <t>담당자</t>
    <phoneticPr fontId="3" type="noConversion"/>
  </si>
  <si>
    <t>접
수</t>
    <phoneticPr fontId="3" type="noConversion"/>
  </si>
  <si>
    <t>결
재
·
공
람</t>
    <phoneticPr fontId="3" type="noConversion"/>
  </si>
  <si>
    <t>지
시</t>
    <phoneticPr fontId="3" type="noConversion"/>
  </si>
  <si>
    <t>중앙토지수용위원회사무국장</t>
    <phoneticPr fontId="3" type="noConversion"/>
  </si>
  <si>
    <t>기타</t>
    <phoneticPr fontId="6" type="noConversion"/>
  </si>
  <si>
    <t>위원회</t>
    <phoneticPr fontId="3" type="noConversion"/>
  </si>
  <si>
    <t>조건</t>
    <phoneticPr fontId="6" type="noConversion"/>
  </si>
  <si>
    <t>항목</t>
    <phoneticPr fontId="6" type="noConversion"/>
  </si>
  <si>
    <t>세 항 목</t>
    <phoneticPr fontId="6" type="noConversion"/>
  </si>
  <si>
    <t>비 교 내 용</t>
    <phoneticPr fontId="6" type="noConversion"/>
  </si>
  <si>
    <t>비  고</t>
    <phoneticPr fontId="6" type="noConversion"/>
  </si>
  <si>
    <t>비교표준지</t>
    <phoneticPr fontId="6" type="noConversion"/>
  </si>
  <si>
    <t>대상토지</t>
    <phoneticPr fontId="6" type="noConversion"/>
  </si>
  <si>
    <t>접근
조건</t>
    <phoneticPr fontId="6" type="noConversion"/>
  </si>
  <si>
    <t>교통의 편부</t>
    <phoneticPr fontId="6" type="noConversion"/>
  </si>
  <si>
    <t>취락과의 접근성</t>
    <phoneticPr fontId="6" type="noConversion"/>
  </si>
  <si>
    <t>농로의 상태</t>
    <phoneticPr fontId="6" type="noConversion"/>
  </si>
  <si>
    <t>자연
조건</t>
    <phoneticPr fontId="6" type="noConversion"/>
  </si>
  <si>
    <t>일조 등</t>
    <phoneticPr fontId="6" type="noConversion"/>
  </si>
  <si>
    <t>일조, 통풍 등</t>
    <phoneticPr fontId="6" type="noConversion"/>
  </si>
  <si>
    <t>토양, 토질</t>
    <phoneticPr fontId="6" type="noConversion"/>
  </si>
  <si>
    <t>토양, 토질의 양부</t>
    <phoneticPr fontId="6" type="noConversion"/>
  </si>
  <si>
    <t>관개, 배수</t>
    <phoneticPr fontId="6" type="noConversion"/>
  </si>
  <si>
    <t>관개의 양부</t>
    <phoneticPr fontId="6" type="noConversion"/>
  </si>
  <si>
    <t>배수의 양부</t>
    <phoneticPr fontId="6" type="noConversion"/>
  </si>
  <si>
    <t>재해의 위험성</t>
    <phoneticPr fontId="6" type="noConversion"/>
  </si>
  <si>
    <t>수해의 위험성</t>
  </si>
  <si>
    <t>기타 재해의 위험성</t>
  </si>
  <si>
    <t>획지
조건</t>
    <phoneticPr fontId="6" type="noConversion"/>
  </si>
  <si>
    <t>면적, 경사
등</t>
    <phoneticPr fontId="6" type="noConversion"/>
  </si>
  <si>
    <t>면적</t>
    <phoneticPr fontId="6" type="noConversion"/>
  </si>
  <si>
    <t>경사</t>
    <phoneticPr fontId="6" type="noConversion"/>
  </si>
  <si>
    <t>경작의 편부</t>
    <phoneticPr fontId="6" type="noConversion"/>
  </si>
  <si>
    <t>형상부정 및 장애물에</t>
    <phoneticPr fontId="6" type="noConversion"/>
  </si>
  <si>
    <t>의한 장애의 정도</t>
    <phoneticPr fontId="6" type="noConversion"/>
  </si>
  <si>
    <t>행정적
조건</t>
    <phoneticPr fontId="6" type="noConversion"/>
  </si>
  <si>
    <t>행정상의 조장
및 규제정도</t>
    <phoneticPr fontId="6" type="noConversion"/>
  </si>
  <si>
    <t>보조금, 융자금 등</t>
    <phoneticPr fontId="6" type="noConversion"/>
  </si>
  <si>
    <t>조장의 정도</t>
    <phoneticPr fontId="6" type="noConversion"/>
  </si>
  <si>
    <t>규제의 정도</t>
    <phoneticPr fontId="6" type="noConversion"/>
  </si>
  <si>
    <t>기타
조건</t>
    <phoneticPr fontId="6" type="noConversion"/>
  </si>
  <si>
    <t>장래의 동향</t>
    <phoneticPr fontId="6" type="noConversion"/>
  </si>
  <si>
    <t>누      계</t>
    <phoneticPr fontId="6" type="noConversion"/>
  </si>
  <si>
    <t>경사도</t>
    <phoneticPr fontId="6" type="noConversion"/>
  </si>
  <si>
    <t>경사의 방향</t>
    <phoneticPr fontId="6" type="noConversion"/>
  </si>
  <si>
    <t>교통의 편부 등</t>
    <phoneticPr fontId="6" type="noConversion"/>
  </si>
  <si>
    <t>인근역과의 접근성</t>
    <phoneticPr fontId="6" type="noConversion"/>
  </si>
  <si>
    <t>인근취락과의 접근성</t>
    <phoneticPr fontId="6" type="noConversion"/>
  </si>
  <si>
    <t>임도의 배치, 폭, 구조 등</t>
    <phoneticPr fontId="6" type="noConversion"/>
  </si>
  <si>
    <t>반출지점까지의 거리</t>
    <phoneticPr fontId="6" type="noConversion"/>
  </si>
  <si>
    <t>반출지점에서 시장까지의</t>
    <phoneticPr fontId="6" type="noConversion"/>
  </si>
  <si>
    <t>거리</t>
    <phoneticPr fontId="6" type="noConversion"/>
  </si>
  <si>
    <t>지세, 방위 등</t>
    <phoneticPr fontId="6" type="noConversion"/>
  </si>
  <si>
    <t>표고</t>
    <phoneticPr fontId="6" type="noConversion"/>
  </si>
  <si>
    <t>방위</t>
    <phoneticPr fontId="6" type="noConversion"/>
  </si>
  <si>
    <t>경사면의 위치</t>
    <phoneticPr fontId="6" type="noConversion"/>
  </si>
  <si>
    <t>경사의 굴곡</t>
    <phoneticPr fontId="6" type="noConversion"/>
  </si>
  <si>
    <t>국·도립공원, 보안림</t>
    <phoneticPr fontId="6" type="noConversion"/>
  </si>
  <si>
    <t>사방지 지정 등의 규제</t>
    <phoneticPr fontId="6" type="noConversion"/>
  </si>
  <si>
    <t>기타규제</t>
    <phoneticPr fontId="6" type="noConversion"/>
  </si>
  <si>
    <t>누    계</t>
    <phoneticPr fontId="6" type="noConversion"/>
  </si>
  <si>
    <t>가로
조건</t>
    <phoneticPr fontId="6" type="noConversion"/>
  </si>
  <si>
    <t>가로의 폭,
구조 등의 상태</t>
    <phoneticPr fontId="6" type="noConversion"/>
  </si>
  <si>
    <t>폭</t>
    <phoneticPr fontId="6" type="noConversion"/>
  </si>
  <si>
    <t>100</t>
    <phoneticPr fontId="6" type="noConversion"/>
  </si>
  <si>
    <t>포장</t>
    <phoneticPr fontId="6" type="noConversion"/>
  </si>
  <si>
    <t>보도</t>
    <phoneticPr fontId="6" type="noConversion"/>
  </si>
  <si>
    <t>계통 및 연속성</t>
    <phoneticPr fontId="6" type="noConversion"/>
  </si>
  <si>
    <t>상업지역중심
및 교통시설과
편의성</t>
    <phoneticPr fontId="6" type="noConversion"/>
  </si>
  <si>
    <t>상업지역중심과의 접근성</t>
    <phoneticPr fontId="6" type="noConversion"/>
  </si>
  <si>
    <t>인근교통시설과의 거리 및</t>
    <phoneticPr fontId="6" type="noConversion"/>
  </si>
  <si>
    <t>편의성</t>
    <phoneticPr fontId="6" type="noConversion"/>
  </si>
  <si>
    <t>환경
조건</t>
    <phoneticPr fontId="6" type="noConversion"/>
  </si>
  <si>
    <t>고객의 유동성</t>
    <phoneticPr fontId="6" type="noConversion"/>
  </si>
  <si>
    <t>고객의 유동성과의 적합성</t>
    <phoneticPr fontId="6" type="noConversion"/>
  </si>
  <si>
    <t>과의 적합성</t>
    <phoneticPr fontId="6" type="noConversion"/>
  </si>
  <si>
    <t>인근환경</t>
    <phoneticPr fontId="6" type="noConversion"/>
  </si>
  <si>
    <t>인근토지의 이용상황과의</t>
    <phoneticPr fontId="6" type="noConversion"/>
  </si>
  <si>
    <t>적합성</t>
    <phoneticPr fontId="6" type="noConversion"/>
  </si>
  <si>
    <t>자연환경</t>
    <phoneticPr fontId="6" type="noConversion"/>
  </si>
  <si>
    <t>지반, 지질 등</t>
    <phoneticPr fontId="6" type="noConversion"/>
  </si>
  <si>
    <t>면적, 접면, 
너비, 깊이,
형상 등</t>
    <phoneticPr fontId="6" type="noConversion"/>
  </si>
  <si>
    <t>접면너비</t>
    <phoneticPr fontId="6" type="noConversion"/>
  </si>
  <si>
    <t>깊이</t>
    <phoneticPr fontId="6" type="noConversion"/>
  </si>
  <si>
    <t>부정형지</t>
    <phoneticPr fontId="6" type="noConversion"/>
  </si>
  <si>
    <t>삼각지</t>
    <phoneticPr fontId="6" type="noConversion"/>
  </si>
  <si>
    <t>자루형 획지</t>
    <phoneticPr fontId="6" type="noConversion"/>
  </si>
  <si>
    <t>맹지</t>
    <phoneticPr fontId="6" type="noConversion"/>
  </si>
  <si>
    <t>방위, 고저 등</t>
    <phoneticPr fontId="6" type="noConversion"/>
  </si>
  <si>
    <t>고저</t>
    <phoneticPr fontId="6" type="noConversion"/>
  </si>
  <si>
    <t>경사지</t>
    <phoneticPr fontId="6" type="noConversion"/>
  </si>
  <si>
    <t>접면도로 상태</t>
    <phoneticPr fontId="6" type="noConversion"/>
  </si>
  <si>
    <t>각지</t>
    <phoneticPr fontId="6" type="noConversion"/>
  </si>
  <si>
    <t>2면획지</t>
    <phoneticPr fontId="6" type="noConversion"/>
  </si>
  <si>
    <t>3면획지</t>
    <phoneticPr fontId="6" type="noConversion"/>
  </si>
  <si>
    <t>행정상의 
규제정도</t>
    <phoneticPr fontId="6" type="noConversion"/>
  </si>
  <si>
    <t>용도지역, 지구, 구역 등</t>
    <phoneticPr fontId="6" type="noConversion"/>
  </si>
  <si>
    <t>용적제한</t>
    <phoneticPr fontId="6" type="noConversion"/>
  </si>
  <si>
    <t>고도제한</t>
    <phoneticPr fontId="6" type="noConversion"/>
  </si>
  <si>
    <t>기타규제(입체이용제한 등)</t>
    <phoneticPr fontId="6" type="noConversion"/>
  </si>
  <si>
    <t>폭</t>
  </si>
  <si>
    <t>포장, 보도</t>
  </si>
  <si>
    <t>계통 및 연속성</t>
  </si>
  <si>
    <t>교통시설과의 접근성</t>
  </si>
  <si>
    <t>인근대중교통시설과의 거리 및 편의성</t>
  </si>
  <si>
    <t>상가와의 접근성</t>
  </si>
  <si>
    <t>인근상가와의 거리 및 편의성</t>
  </si>
  <si>
    <t>공공 및 편익시설과의 접근성</t>
  </si>
  <si>
    <t>유치원, 초등학교, 공원, 병원, 관공서 등과의 거리 및 편익성</t>
  </si>
  <si>
    <t>일조 등</t>
  </si>
  <si>
    <t>일조, 통풍 등</t>
  </si>
  <si>
    <t>자연환경</t>
  </si>
  <si>
    <t>조망, 경관, 지반, 지질 등</t>
  </si>
  <si>
    <t>인근환경</t>
  </si>
  <si>
    <t>인근토지의 이용상황</t>
  </si>
  <si>
    <t>인근토지의 이용상황과의 적합성</t>
  </si>
  <si>
    <t>공급 및 처리시설의 상태</t>
  </si>
  <si>
    <t>상수도, 하수도, 도시가스 등</t>
    <phoneticPr fontId="3" type="noConversion"/>
  </si>
  <si>
    <t>위험 및 혐오시설 등</t>
  </si>
  <si>
    <t>변전소, 가스탱크, 오수처리장 등의 유무</t>
  </si>
  <si>
    <t>특별고압선 등과의 거리</t>
  </si>
  <si>
    <t>면적, 접면너비, 깊이, 형상 등</t>
    <phoneticPr fontId="6" type="noConversion"/>
  </si>
  <si>
    <t>면적</t>
  </si>
  <si>
    <t>접면너비</t>
  </si>
  <si>
    <t>깊이, 부정형지, 삼각지 등</t>
  </si>
  <si>
    <t>방위, 고저, 경사지</t>
    <phoneticPr fontId="6" type="noConversion"/>
  </si>
  <si>
    <t>각지</t>
  </si>
  <si>
    <t>2면획지 등</t>
  </si>
  <si>
    <t>용도지역, 지구, 구역</t>
  </si>
  <si>
    <t>기타규제(입체이용제한 등)</t>
  </si>
  <si>
    <t>취락과의 접근성 등</t>
    <phoneticPr fontId="3" type="noConversion"/>
  </si>
  <si>
    <t>최종</t>
    <phoneticPr fontId="3" type="noConversion"/>
  </si>
  <si>
    <t>내용 입력</t>
    <phoneticPr fontId="3" type="noConversion"/>
  </si>
  <si>
    <t>행정상의 조장 및 규제정도</t>
    <phoneticPr fontId="3" type="noConversion"/>
  </si>
  <si>
    <t>대상토지</t>
    <phoneticPr fontId="3" type="noConversion"/>
  </si>
  <si>
    <t>B1-1-2</t>
  </si>
  <si>
    <t>B1-1-3</t>
  </si>
  <si>
    <t>B1-1-4</t>
  </si>
  <si>
    <t>B1-2-2</t>
  </si>
  <si>
    <t>B1-2-3</t>
  </si>
  <si>
    <t>B1-2-4</t>
  </si>
  <si>
    <t>B1-2-5</t>
  </si>
  <si>
    <t>B1-2-6</t>
  </si>
  <si>
    <t>B1-2-7</t>
  </si>
  <si>
    <t>B1-2-8</t>
  </si>
  <si>
    <t>B1-2-9</t>
  </si>
  <si>
    <t>B1-3-1</t>
  </si>
  <si>
    <t>B1-3-2</t>
  </si>
  <si>
    <t>B1-3-3</t>
  </si>
  <si>
    <t>B1-3-4</t>
  </si>
  <si>
    <t>B1-3-5</t>
  </si>
  <si>
    <t>B1-3-6</t>
  </si>
  <si>
    <t>B1-3-7</t>
  </si>
  <si>
    <t>B1-3-9</t>
  </si>
  <si>
    <t>B1-3-10</t>
  </si>
  <si>
    <t>B1-3-11</t>
  </si>
  <si>
    <t>B1-3-12</t>
  </si>
  <si>
    <t>B1-3-13</t>
  </si>
  <si>
    <t>B1-3-14</t>
  </si>
  <si>
    <t>B1-4-2</t>
  </si>
  <si>
    <t>B1-4-3</t>
  </si>
  <si>
    <t>B1-4-4</t>
  </si>
  <si>
    <t>B1-4-5</t>
  </si>
  <si>
    <t>B1-4-6</t>
  </si>
  <si>
    <t>B1-5-2</t>
  </si>
  <si>
    <t>B1-5-3</t>
  </si>
  <si>
    <t>B1-5-4</t>
  </si>
  <si>
    <t>B1-5-5</t>
  </si>
  <si>
    <t>B1-5-6</t>
  </si>
  <si>
    <t>B1-6-2</t>
  </si>
  <si>
    <t>B1-6-3</t>
  </si>
  <si>
    <t>B1-6-4</t>
  </si>
  <si>
    <t>B1-6-5</t>
  </si>
  <si>
    <t>B1-6-6</t>
  </si>
  <si>
    <t>B1-6-8</t>
  </si>
  <si>
    <t>B1-6-9</t>
  </si>
  <si>
    <t>B1-6-10</t>
  </si>
  <si>
    <t>B1-6-11</t>
  </si>
  <si>
    <t>B1-6-12</t>
  </si>
  <si>
    <t>B1-6-13</t>
  </si>
  <si>
    <t>B1-7-2</t>
  </si>
  <si>
    <t>B1-7-4</t>
  </si>
  <si>
    <t>B1-7-5</t>
  </si>
  <si>
    <t>B1-8-2</t>
  </si>
  <si>
    <t>B1-8-3</t>
  </si>
  <si>
    <t>B1-9-2</t>
  </si>
  <si>
    <t>B1-9-3</t>
  </si>
  <si>
    <t>B1-9-4</t>
  </si>
  <si>
    <t>B1-9-5</t>
  </si>
  <si>
    <t>B1-9-6</t>
  </si>
  <si>
    <t>B1-10-1</t>
  </si>
  <si>
    <t>B1-10-2</t>
  </si>
  <si>
    <t>B1-10-3</t>
  </si>
  <si>
    <t>B1-10-4</t>
  </si>
  <si>
    <t>B1-10-5</t>
  </si>
  <si>
    <t>B1-10-6</t>
  </si>
  <si>
    <t>B1-10-7</t>
  </si>
  <si>
    <t>B1-10-8</t>
  </si>
  <si>
    <t>B1-10-9</t>
  </si>
  <si>
    <t>B1-11-1</t>
  </si>
  <si>
    <t>B1-11-2</t>
  </si>
  <si>
    <t>B1-11-3</t>
  </si>
  <si>
    <t>B1-11-4</t>
  </si>
  <si>
    <t>B1-11-5</t>
  </si>
  <si>
    <t>B1-11-6</t>
  </si>
  <si>
    <t>B1-11-7</t>
  </si>
  <si>
    <t>B1-11-8</t>
  </si>
  <si>
    <t>B1-12-1</t>
  </si>
  <si>
    <t>B1-12-2</t>
  </si>
  <si>
    <t>B1-12-3</t>
  </si>
  <si>
    <t>B1-12-4</t>
  </si>
  <si>
    <t>B1-12-5</t>
  </si>
  <si>
    <t>B1-12-6</t>
  </si>
  <si>
    <t>B1-12-7</t>
  </si>
  <si>
    <t>B1-12-8</t>
  </si>
  <si>
    <t>B1-12-9</t>
  </si>
  <si>
    <t>B1-12-10</t>
  </si>
  <si>
    <t>B1-12-11</t>
  </si>
  <si>
    <t>B1-12-12</t>
  </si>
  <si>
    <t>B1-13-1</t>
  </si>
  <si>
    <t>B1-13-2</t>
  </si>
  <si>
    <t>B1-13-3</t>
  </si>
  <si>
    <t>B1-13-4</t>
  </si>
  <si>
    <t>B1-13-5</t>
  </si>
  <si>
    <t>B1-13-6</t>
  </si>
  <si>
    <t>B1-13-7</t>
  </si>
  <si>
    <t>B1-13-8</t>
  </si>
  <si>
    <t>B1-13-9</t>
  </si>
  <si>
    <t>B1-13-10</t>
  </si>
  <si>
    <t>B1-13-11</t>
  </si>
  <si>
    <t>B1-13-12</t>
  </si>
  <si>
    <t>B1-14-3</t>
  </si>
  <si>
    <t>B1-14-4</t>
  </si>
  <si>
    <t>B1-14-5</t>
  </si>
  <si>
    <t>B1-14-6</t>
  </si>
  <si>
    <t>B1-14-7</t>
  </si>
  <si>
    <t>B1-15-3</t>
  </si>
  <si>
    <t>B1-15-4</t>
  </si>
  <si>
    <t>B1-15-5</t>
  </si>
  <si>
    <t>B1-15-6</t>
  </si>
  <si>
    <t>B1-17-1</t>
  </si>
  <si>
    <t>B1-17-2</t>
  </si>
  <si>
    <t>B1-17-3</t>
  </si>
  <si>
    <t>B1-17-4</t>
  </si>
  <si>
    <t>B1-17-5</t>
  </si>
  <si>
    <t>B1-17-8</t>
  </si>
  <si>
    <t>B1-17-9</t>
  </si>
  <si>
    <t>B1-17-10</t>
  </si>
  <si>
    <t>B1-17-11</t>
  </si>
  <si>
    <t>B1-18-2</t>
  </si>
  <si>
    <t>B1-18-3</t>
  </si>
  <si>
    <t>B1-18-4</t>
  </si>
  <si>
    <t>B1-18-8</t>
  </si>
  <si>
    <t>B1-18-9</t>
  </si>
  <si>
    <t>B1-18-10</t>
  </si>
  <si>
    <t>B1-19-1</t>
  </si>
  <si>
    <t>B1-19-2</t>
  </si>
  <si>
    <t>B1-19-3</t>
  </si>
  <si>
    <t>B1-19-4</t>
  </si>
  <si>
    <t>B1-19-5</t>
  </si>
  <si>
    <t>B1-19-6</t>
  </si>
  <si>
    <t>B1-19-7</t>
  </si>
  <si>
    <t>B1-20-1</t>
  </si>
  <si>
    <t>B1-20-2</t>
  </si>
  <si>
    <t>B1-20-3</t>
  </si>
  <si>
    <t>B1-20-4</t>
  </si>
  <si>
    <t>B1-20-5</t>
  </si>
  <si>
    <t>B1-20-6</t>
  </si>
  <si>
    <t>B1-20-7</t>
  </si>
  <si>
    <t>B1-20-8</t>
  </si>
  <si>
    <t>B1-20-9</t>
  </si>
  <si>
    <t>B1-20-10</t>
  </si>
  <si>
    <t>B1-21-1</t>
  </si>
  <si>
    <t>B1-21-2</t>
  </si>
  <si>
    <t>B1-21-3</t>
  </si>
  <si>
    <t>B1-21-4</t>
  </si>
  <si>
    <t>B1-21-5</t>
  </si>
  <si>
    <t>B1-21-6</t>
  </si>
  <si>
    <t>B1-21-7</t>
  </si>
  <si>
    <t>B1-21-8</t>
  </si>
  <si>
    <t>B1-21-9</t>
  </si>
  <si>
    <t>B1-21-10</t>
  </si>
  <si>
    <t>B1-21-11</t>
  </si>
  <si>
    <t>B1-21-12</t>
  </si>
  <si>
    <t>B1-22-1</t>
  </si>
  <si>
    <t>B1-22-3</t>
  </si>
  <si>
    <t>B1-22-4</t>
  </si>
  <si>
    <t>B1-22-5</t>
  </si>
  <si>
    <t>B1-22-6</t>
  </si>
  <si>
    <t>B1-22-7</t>
  </si>
  <si>
    <t>B1-22-8</t>
  </si>
  <si>
    <t>B1-22-9</t>
  </si>
  <si>
    <t>B1-22-10</t>
  </si>
  <si>
    <t>B1-22-11</t>
  </si>
  <si>
    <t>B1-22-12</t>
  </si>
  <si>
    <t>B1-23-1</t>
  </si>
  <si>
    <t>B1-23-2</t>
  </si>
  <si>
    <t>B1-23-3</t>
  </si>
  <si>
    <t>B1-23-4</t>
  </si>
  <si>
    <t>B1-23-5</t>
  </si>
  <si>
    <t>B1-23-6</t>
  </si>
  <si>
    <t>B1-23-8</t>
  </si>
  <si>
    <t>B1-23-9</t>
  </si>
  <si>
    <t>B1-23-10</t>
  </si>
  <si>
    <t>B1-23-11</t>
  </si>
  <si>
    <t>B1-23-12</t>
  </si>
  <si>
    <t>B1-24-1</t>
  </si>
  <si>
    <t>B1-24-2</t>
  </si>
  <si>
    <t>B1-24-3</t>
  </si>
  <si>
    <t>B1-24-5</t>
  </si>
  <si>
    <t>B1-24-6</t>
  </si>
  <si>
    <t>B1-24-7</t>
  </si>
  <si>
    <t>B1-24-8</t>
  </si>
  <si>
    <t>B1-25-2</t>
  </si>
  <si>
    <t>B1-25-3</t>
  </si>
  <si>
    <t>B1-25-4</t>
  </si>
  <si>
    <t>B1-26-2</t>
  </si>
  <si>
    <t>B1-26-3</t>
  </si>
  <si>
    <t>B1-26-4</t>
  </si>
  <si>
    <t>B1-27-1</t>
  </si>
  <si>
    <t>B1-27-2</t>
  </si>
  <si>
    <t>B1-27-3</t>
  </si>
  <si>
    <t>B1-27-4</t>
  </si>
  <si>
    <t>B1-27-5</t>
  </si>
  <si>
    <t>B1-27-6</t>
  </si>
  <si>
    <t>B1-27-7</t>
  </si>
  <si>
    <t>B1-27-8</t>
  </si>
  <si>
    <t>B1-27-9</t>
  </si>
  <si>
    <t>B1-27-10</t>
  </si>
  <si>
    <t>B1-27-11</t>
  </si>
  <si>
    <t>B1-27-12</t>
  </si>
  <si>
    <t>B1-28-2</t>
  </si>
  <si>
    <t>B1-28-3</t>
  </si>
  <si>
    <t>B1-28-4</t>
  </si>
  <si>
    <t>B1-28-5</t>
  </si>
  <si>
    <t>B1-28-6</t>
  </si>
  <si>
    <t>B1-28-7</t>
  </si>
  <si>
    <t>B1-28-8</t>
  </si>
  <si>
    <t>B1-28-9</t>
  </si>
  <si>
    <t>B1-28-10</t>
  </si>
  <si>
    <t>B1-28-11</t>
  </si>
  <si>
    <t>B1-29-2</t>
  </si>
  <si>
    <t>B1-29-3</t>
  </si>
  <si>
    <t>B1-29-4</t>
  </si>
  <si>
    <t>B1-29-5</t>
  </si>
  <si>
    <t>B1-29-6</t>
  </si>
  <si>
    <t>B1-29-7</t>
  </si>
  <si>
    <t>B1-29-8</t>
  </si>
  <si>
    <t>B1-29-9</t>
  </si>
  <si>
    <t>B1-29-10</t>
  </si>
  <si>
    <t>B1-29-11</t>
  </si>
  <si>
    <t>B1-30-1</t>
  </si>
  <si>
    <t>B1-30-2</t>
  </si>
  <si>
    <t>B1-30-3</t>
  </si>
  <si>
    <t>B1-30-4</t>
  </si>
  <si>
    <t>B1-30-5</t>
  </si>
  <si>
    <t>B1-30-6</t>
  </si>
  <si>
    <t>B1-30-7</t>
  </si>
  <si>
    <t>B1-30-8</t>
  </si>
  <si>
    <t>B1-31-2</t>
  </si>
  <si>
    <t>B1-31-3</t>
  </si>
  <si>
    <t>B1-31-4</t>
  </si>
  <si>
    <t>B1-31-5</t>
  </si>
  <si>
    <t>B1-31-6</t>
  </si>
  <si>
    <t>B1-33-1</t>
  </si>
  <si>
    <t>B1-33-2</t>
  </si>
  <si>
    <t>B1-33-3</t>
  </si>
  <si>
    <t>B1-33-4</t>
  </si>
  <si>
    <t>B1-33-5</t>
  </si>
  <si>
    <t>B1-33-6</t>
  </si>
  <si>
    <t>B1-33-7</t>
  </si>
  <si>
    <t>B1-33-8</t>
  </si>
  <si>
    <t>가지번</t>
    <phoneticPr fontId="3" type="noConversion"/>
  </si>
  <si>
    <t>공급가격(원)</t>
    <phoneticPr fontId="3" type="noConversion"/>
  </si>
  <si>
    <t>단가(㎡/원)</t>
    <phoneticPr fontId="3" type="noConversion"/>
  </si>
  <si>
    <t>연번</t>
    <phoneticPr fontId="3" type="noConversion"/>
  </si>
  <si>
    <t>- 건페율 60% 이하, 용적률 200% 이하, 최고층수 4층 이하, 세대수 6세대 이하</t>
    <phoneticPr fontId="3" type="noConversion"/>
  </si>
  <si>
    <t>면적(㎡)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</si>
</sst>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0000_ "/>
    <numFmt numFmtId="178" formatCode="0.00_ "/>
    <numFmt numFmtId="179" formatCode="&quot;₩&quot;#,###.\-"/>
    <numFmt numFmtId="180" formatCode="#,##0.0_);[Red]\(#,##0.0\)"/>
    <numFmt numFmtId="181" formatCode="0.00_);[Red]\(0.00\)"/>
    <numFmt numFmtId="182" formatCode="0.000_);[Red]\(0.000\)"/>
    <numFmt numFmtId="183" formatCode="&quot;₩&quot;#,##0;[Red]&quot;₩&quot;#,##0"/>
    <numFmt numFmtId="184" formatCode="&quot;₩&quot;#,##0_);[Red]\(&quot;₩&quot;#,##0\)"/>
    <numFmt numFmtId="185" formatCode="@&quot; 귀하&quot;"/>
    <numFmt numFmtId="186" formatCode="#,##0.00_);[Red]\(#,##0.00\)"/>
    <numFmt numFmtId="187" formatCode="#,##0_);[Red]\(#,##0\)"/>
    <numFmt numFmtId="188" formatCode="0.0"/>
    <numFmt numFmtId="189" formatCode="000\-000"/>
    <numFmt numFmtId="190" formatCode="#,##0.000_);\(#,##0.000\)"/>
    <numFmt numFmtId="191" formatCode="#,##0.00_);\(#,##0.00\)"/>
  </numFmts>
  <fonts count="28">
    <font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12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u/>
      <sz val="20"/>
      <name val="굴림체"/>
      <family val="3"/>
      <charset val="129"/>
    </font>
    <font>
      <b/>
      <sz val="13"/>
      <name val="굴림체"/>
      <family val="3"/>
      <charset val="129"/>
    </font>
    <font>
      <b/>
      <sz val="16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22"/>
      <name val="굴림체"/>
      <family val="3"/>
      <charset val="129"/>
    </font>
    <font>
      <b/>
      <sz val="20"/>
      <name val="굴림체"/>
      <family val="3"/>
      <charset val="129"/>
    </font>
    <font>
      <b/>
      <u val="double"/>
      <sz val="20"/>
      <name val="굴림체"/>
      <family val="3"/>
      <charset val="129"/>
    </font>
    <font>
      <sz val="10"/>
      <name val="나눔스퀘어라운드 Regular"/>
      <family val="3"/>
      <charset val="129"/>
    </font>
    <font>
      <b/>
      <sz val="10"/>
      <name val="나눔스퀘어라운드 Regular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0"/>
      <color rgb="FFC00000"/>
      <name val="굴림체"/>
      <family val="3"/>
      <charset val="129"/>
    </font>
    <font>
      <b/>
      <sz val="10"/>
      <color rgb="FFC00000"/>
      <name val="나눔스퀘어라운드 Regular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9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7DEE3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 style="medium">
        <color theme="5"/>
      </right>
      <top/>
      <bottom style="medium">
        <color theme="5"/>
      </bottom>
      <diagonal/>
    </border>
    <border>
      <left style="medium">
        <color theme="5"/>
      </left>
      <right style="medium">
        <color theme="5"/>
      </right>
      <top/>
      <bottom/>
      <diagonal/>
    </border>
    <border>
      <left style="thin">
        <color indexed="64"/>
      </left>
      <right style="medium">
        <color theme="5"/>
      </right>
      <top style="thin">
        <color indexed="64"/>
      </top>
      <bottom/>
      <diagonal/>
    </border>
    <border>
      <left style="thin">
        <color indexed="64"/>
      </left>
      <right style="medium">
        <color theme="5"/>
      </right>
      <top/>
      <bottom/>
      <diagonal/>
    </border>
    <border>
      <left style="thin">
        <color indexed="64"/>
      </left>
      <right style="medium">
        <color theme="5"/>
      </right>
      <top/>
      <bottom style="thin">
        <color indexed="64"/>
      </bottom>
      <diagonal/>
    </border>
    <border>
      <left style="medium">
        <color theme="5"/>
      </left>
      <right style="thin">
        <color indexed="64"/>
      </right>
      <top style="thin">
        <color indexed="64"/>
      </top>
      <bottom/>
      <diagonal/>
    </border>
    <border>
      <left style="medium">
        <color theme="5"/>
      </left>
      <right style="thin">
        <color indexed="64"/>
      </right>
      <top/>
      <bottom/>
      <diagonal/>
    </border>
    <border>
      <left style="medium">
        <color theme="5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1">
    <xf numFmtId="0" fontId="0" fillId="0" borderId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17" fillId="0" borderId="0"/>
    <xf numFmtId="0" fontId="23" fillId="0" borderId="0"/>
  </cellStyleXfs>
  <cellXfs count="37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0" fillId="0" borderId="11" xfId="0" applyNumberFormat="1" applyBorder="1">
      <alignment vertical="center"/>
    </xf>
    <xf numFmtId="41" fontId="0" fillId="0" borderId="12" xfId="0" applyNumberFormat="1" applyBorder="1">
      <alignment vertical="center"/>
    </xf>
    <xf numFmtId="41" fontId="0" fillId="0" borderId="13" xfId="0" applyNumberForma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2" fontId="5" fillId="0" borderId="15" xfId="0" applyNumberFormat="1" applyFont="1" applyBorder="1">
      <alignment vertical="center"/>
    </xf>
    <xf numFmtId="42" fontId="5" fillId="0" borderId="16" xfId="0" applyNumberFormat="1" applyFont="1" applyBorder="1">
      <alignment vertical="center"/>
    </xf>
    <xf numFmtId="42" fontId="5" fillId="0" borderId="17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7" fontId="2" fillId="0" borderId="20" xfId="0" applyNumberFormat="1" applyFont="1" applyBorder="1" applyAlignment="1">
      <alignment horizontal="center" vertical="center"/>
    </xf>
    <xf numFmtId="181" fontId="2" fillId="0" borderId="20" xfId="0" applyNumberFormat="1" applyFont="1" applyBorder="1" applyAlignment="1">
      <alignment horizontal="center" vertical="center"/>
    </xf>
    <xf numFmtId="41" fontId="0" fillId="0" borderId="16" xfId="0" applyNumberFormat="1" applyBorder="1">
      <alignment vertical="center"/>
    </xf>
    <xf numFmtId="177" fontId="2" fillId="0" borderId="21" xfId="0" applyNumberFormat="1" applyFont="1" applyBorder="1" applyAlignment="1">
      <alignment horizontal="center" vertical="center"/>
    </xf>
    <xf numFmtId="181" fontId="2" fillId="0" borderId="21" xfId="0" applyNumberFormat="1" applyFont="1" applyBorder="1" applyAlignment="1">
      <alignment horizontal="center" vertical="center"/>
    </xf>
    <xf numFmtId="41" fontId="0" fillId="0" borderId="22" xfId="0" applyNumberFormat="1" applyBorder="1">
      <alignment vertical="center"/>
    </xf>
    <xf numFmtId="41" fontId="4" fillId="2" borderId="23" xfId="0" applyNumberFormat="1" applyFont="1" applyFill="1" applyBorder="1">
      <alignment vertical="center"/>
    </xf>
    <xf numFmtId="41" fontId="4" fillId="0" borderId="18" xfId="0" applyNumberFormat="1" applyFont="1" applyBorder="1">
      <alignment vertical="center"/>
    </xf>
    <xf numFmtId="41" fontId="4" fillId="0" borderId="24" xfId="0" applyNumberFormat="1" applyFont="1" applyBorder="1">
      <alignment vertical="center"/>
    </xf>
    <xf numFmtId="41" fontId="4" fillId="0" borderId="16" xfId="0" applyNumberFormat="1" applyFont="1" applyBorder="1">
      <alignment vertical="center"/>
    </xf>
    <xf numFmtId="41" fontId="0" fillId="0" borderId="25" xfId="0" applyNumberFormat="1" applyBorder="1">
      <alignment vertical="center"/>
    </xf>
    <xf numFmtId="41" fontId="5" fillId="0" borderId="15" xfId="0" applyNumberFormat="1" applyFont="1" applyBorder="1">
      <alignment vertical="center"/>
    </xf>
    <xf numFmtId="41" fontId="5" fillId="0" borderId="16" xfId="0" applyNumberFormat="1" applyFont="1" applyBorder="1">
      <alignment vertical="center"/>
    </xf>
    <xf numFmtId="41" fontId="5" fillId="0" borderId="17" xfId="0" applyNumberFormat="1" applyFont="1" applyBorder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187" fontId="0" fillId="0" borderId="0" xfId="0" applyNumberFormat="1">
      <alignment vertical="center"/>
    </xf>
    <xf numFmtId="187" fontId="1" fillId="0" borderId="26" xfId="0" applyNumberFormat="1" applyFont="1" applyBorder="1" applyAlignment="1">
      <alignment vertical="center"/>
    </xf>
    <xf numFmtId="187" fontId="0" fillId="0" borderId="0" xfId="0" applyNumberFormat="1" applyAlignment="1">
      <alignment horizontal="center" vertical="center"/>
    </xf>
    <xf numFmtId="181" fontId="2" fillId="0" borderId="20" xfId="0" applyNumberFormat="1" applyFont="1" applyFill="1" applyBorder="1" applyAlignment="1">
      <alignment horizontal="center" vertical="center"/>
    </xf>
    <xf numFmtId="181" fontId="2" fillId="0" borderId="21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87" fontId="0" fillId="0" borderId="26" xfId="0" applyNumberForma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82" fontId="2" fillId="0" borderId="0" xfId="0" applyNumberFormat="1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182" fontId="2" fillId="0" borderId="20" xfId="0" applyNumberFormat="1" applyFont="1" applyFill="1" applyBorder="1" applyAlignment="1">
      <alignment horizontal="center" vertical="center"/>
    </xf>
    <xf numFmtId="186" fontId="2" fillId="0" borderId="2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182" fontId="2" fillId="0" borderId="21" xfId="0" applyNumberFormat="1" applyFont="1" applyFill="1" applyBorder="1" applyAlignment="1">
      <alignment horizontal="center" vertical="center"/>
    </xf>
    <xf numFmtId="186" fontId="2" fillId="0" borderId="21" xfId="0" applyNumberFormat="1" applyFont="1" applyBorder="1" applyAlignment="1">
      <alignment horizontal="center" vertical="center"/>
    </xf>
    <xf numFmtId="0" fontId="0" fillId="3" borderId="20" xfId="0" applyNumberFormat="1" applyFont="1" applyFill="1" applyBorder="1" applyAlignment="1">
      <alignment horizontal="center" vertical="center" wrapText="1"/>
    </xf>
    <xf numFmtId="0" fontId="0" fillId="3" borderId="21" xfId="0" applyNumberFormat="1" applyFont="1" applyFill="1" applyBorder="1" applyAlignment="1">
      <alignment horizontal="center" vertical="center" wrapText="1"/>
    </xf>
    <xf numFmtId="182" fontId="2" fillId="0" borderId="31" xfId="0" applyNumberFormat="1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 wrapText="1"/>
    </xf>
    <xf numFmtId="0" fontId="0" fillId="3" borderId="31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177" fontId="2" fillId="0" borderId="31" xfId="0" applyNumberFormat="1" applyFont="1" applyBorder="1" applyAlignment="1">
      <alignment horizontal="center" vertical="center"/>
    </xf>
    <xf numFmtId="181" fontId="2" fillId="0" borderId="31" xfId="0" applyNumberFormat="1" applyFont="1" applyBorder="1" applyAlignment="1">
      <alignment horizontal="center" vertical="center"/>
    </xf>
    <xf numFmtId="181" fontId="2" fillId="0" borderId="31" xfId="0" applyNumberFormat="1" applyFont="1" applyFill="1" applyBorder="1" applyAlignment="1">
      <alignment horizontal="center" vertical="center"/>
    </xf>
    <xf numFmtId="186" fontId="2" fillId="0" borderId="3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32" xfId="0" applyNumberFormat="1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183" fontId="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33" xfId="0" applyNumberFormat="1" applyFont="1" applyBorder="1" applyAlignment="1">
      <alignment vertical="center" wrapText="1"/>
    </xf>
    <xf numFmtId="49" fontId="2" fillId="0" borderId="34" xfId="0" applyNumberFormat="1" applyFont="1" applyBorder="1" applyAlignment="1">
      <alignment vertical="top"/>
    </xf>
    <xf numFmtId="0" fontId="2" fillId="0" borderId="35" xfId="0" applyNumberFormat="1" applyFont="1" applyBorder="1" applyAlignment="1">
      <alignment vertical="center"/>
    </xf>
    <xf numFmtId="49" fontId="2" fillId="0" borderId="36" xfId="0" applyNumberFormat="1" applyFont="1" applyBorder="1" applyAlignment="1">
      <alignment vertical="top"/>
    </xf>
    <xf numFmtId="0" fontId="2" fillId="0" borderId="37" xfId="0" applyNumberFormat="1" applyFont="1" applyBorder="1" applyAlignment="1">
      <alignment vertical="center"/>
    </xf>
    <xf numFmtId="49" fontId="2" fillId="0" borderId="38" xfId="0" applyNumberFormat="1" applyFont="1" applyBorder="1" applyAlignment="1">
      <alignment vertical="top"/>
    </xf>
    <xf numFmtId="49" fontId="7" fillId="0" borderId="0" xfId="0" applyNumberFormat="1" applyFont="1" applyAlignment="1">
      <alignment vertical="center"/>
    </xf>
    <xf numFmtId="0" fontId="24" fillId="5" borderId="39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4" fillId="5" borderId="40" xfId="0" applyFont="1" applyFill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39" xfId="0" applyFont="1" applyBorder="1" applyAlignment="1">
      <alignment vertical="center" wrapText="1"/>
    </xf>
    <xf numFmtId="188" fontId="25" fillId="0" borderId="39" xfId="0" applyNumberFormat="1" applyFont="1" applyBorder="1" applyAlignment="1">
      <alignment horizontal="center" vertical="center"/>
    </xf>
    <xf numFmtId="0" fontId="25" fillId="0" borderId="40" xfId="0" applyFont="1" applyBorder="1" applyAlignment="1">
      <alignment vertical="center" wrapText="1"/>
    </xf>
    <xf numFmtId="0" fontId="25" fillId="0" borderId="0" xfId="0" applyFont="1" applyBorder="1" applyAlignment="1">
      <alignment vertical="center" wrapText="1"/>
    </xf>
    <xf numFmtId="188" fontId="25" fillId="0" borderId="0" xfId="0" applyNumberFormat="1" applyFont="1" applyBorder="1" applyAlignment="1">
      <alignment horizontal="center" vertical="center"/>
    </xf>
    <xf numFmtId="0" fontId="24" fillId="5" borderId="39" xfId="0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16" fillId="0" borderId="0" xfId="0" applyFont="1">
      <alignment vertical="center"/>
    </xf>
    <xf numFmtId="0" fontId="9" fillId="0" borderId="0" xfId="0" applyFont="1">
      <alignment vertical="center"/>
    </xf>
    <xf numFmtId="0" fontId="0" fillId="7" borderId="0" xfId="0" applyFill="1">
      <alignment vertical="center"/>
    </xf>
    <xf numFmtId="49" fontId="16" fillId="0" borderId="0" xfId="0" applyNumberFormat="1" applyFont="1">
      <alignment vertical="center"/>
    </xf>
    <xf numFmtId="0" fontId="0" fillId="0" borderId="0" xfId="0" applyFill="1">
      <alignment vertical="center"/>
    </xf>
    <xf numFmtId="0" fontId="16" fillId="0" borderId="2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189" fontId="2" fillId="0" borderId="0" xfId="9" applyNumberFormat="1" applyFont="1" applyAlignment="1">
      <alignment vertical="center"/>
    </xf>
    <xf numFmtId="189" fontId="2" fillId="0" borderId="0" xfId="9" applyNumberFormat="1" applyFont="1"/>
    <xf numFmtId="189" fontId="2" fillId="0" borderId="0" xfId="9" applyNumberFormat="1" applyFont="1" applyAlignment="1">
      <alignment horizontal="left" vertical="center" wrapText="1"/>
    </xf>
    <xf numFmtId="189" fontId="2" fillId="0" borderId="35" xfId="9" applyNumberFormat="1" applyFont="1" applyBorder="1" applyAlignment="1">
      <alignment horizontal="center" vertical="center"/>
    </xf>
    <xf numFmtId="189" fontId="2" fillId="0" borderId="41" xfId="9" applyNumberFormat="1" applyFont="1" applyBorder="1" applyAlignment="1">
      <alignment horizontal="center" vertical="center" wrapText="1"/>
    </xf>
    <xf numFmtId="189" fontId="2" fillId="0" borderId="35" xfId="9" applyNumberFormat="1" applyFont="1" applyBorder="1" applyAlignment="1">
      <alignment horizontal="center" vertical="center" wrapText="1"/>
    </xf>
    <xf numFmtId="189" fontId="2" fillId="0" borderId="37" xfId="9" applyNumberFormat="1" applyFont="1" applyBorder="1" applyAlignment="1">
      <alignment horizontal="center" vertical="center"/>
    </xf>
    <xf numFmtId="189" fontId="2" fillId="0" borderId="42" xfId="9" applyNumberFormat="1" applyFont="1" applyBorder="1" applyAlignment="1">
      <alignment horizontal="center" vertical="top" wrapText="1"/>
    </xf>
    <xf numFmtId="0" fontId="2" fillId="0" borderId="42" xfId="9" quotePrefix="1" applyFont="1" applyBorder="1" applyAlignment="1">
      <alignment horizontal="center" vertical="top" wrapText="1"/>
    </xf>
    <xf numFmtId="189" fontId="2" fillId="0" borderId="37" xfId="9" applyNumberFormat="1" applyFont="1" applyBorder="1" applyAlignment="1">
      <alignment horizontal="center" vertical="center" wrapText="1"/>
    </xf>
    <xf numFmtId="189" fontId="2" fillId="0" borderId="43" xfId="9" applyNumberFormat="1" applyFont="1" applyBorder="1" applyAlignment="1">
      <alignment horizontal="center" vertical="center"/>
    </xf>
    <xf numFmtId="189" fontId="2" fillId="0" borderId="44" xfId="9" applyNumberFormat="1" applyFont="1" applyBorder="1" applyAlignment="1">
      <alignment vertical="center"/>
    </xf>
    <xf numFmtId="189" fontId="2" fillId="0" borderId="45" xfId="9" applyNumberFormat="1" applyFont="1" applyBorder="1" applyAlignment="1">
      <alignment vertical="center"/>
    </xf>
    <xf numFmtId="189" fontId="2" fillId="0" borderId="33" xfId="9" applyNumberFormat="1" applyFont="1" applyBorder="1" applyAlignment="1">
      <alignment horizontal="center" vertical="center"/>
    </xf>
    <xf numFmtId="189" fontId="2" fillId="0" borderId="44" xfId="9" applyNumberFormat="1" applyFont="1" applyBorder="1" applyAlignment="1">
      <alignment vertical="center" wrapText="1"/>
    </xf>
    <xf numFmtId="189" fontId="2" fillId="0" borderId="46" xfId="9" applyNumberFormat="1" applyFont="1" applyBorder="1"/>
    <xf numFmtId="189" fontId="2" fillId="0" borderId="45" xfId="9" applyNumberFormat="1" applyFont="1" applyBorder="1" applyAlignment="1">
      <alignment vertical="top" wrapText="1"/>
    </xf>
    <xf numFmtId="189" fontId="2" fillId="0" borderId="33" xfId="9" applyNumberFormat="1" applyFont="1" applyBorder="1" applyAlignment="1">
      <alignment horizontal="center" vertical="center" wrapText="1"/>
    </xf>
    <xf numFmtId="189" fontId="2" fillId="0" borderId="46" xfId="9" applyNumberFormat="1" applyFont="1" applyBorder="1" applyAlignment="1">
      <alignment wrapText="1"/>
    </xf>
    <xf numFmtId="189" fontId="2" fillId="0" borderId="43" xfId="9" applyNumberFormat="1" applyFont="1" applyBorder="1" applyAlignment="1">
      <alignment horizontal="center" vertical="center" wrapText="1"/>
    </xf>
    <xf numFmtId="190" fontId="2" fillId="0" borderId="21" xfId="9" applyNumberFormat="1" applyFont="1" applyBorder="1" applyAlignment="1">
      <alignment horizontal="center" vertical="center"/>
    </xf>
    <xf numFmtId="0" fontId="2" fillId="0" borderId="42" xfId="9" applyFont="1" applyBorder="1" applyAlignment="1">
      <alignment horizontal="center" vertical="top" wrapText="1"/>
    </xf>
    <xf numFmtId="189" fontId="20" fillId="0" borderId="0" xfId="9" applyNumberFormat="1" applyFont="1" applyAlignment="1">
      <alignment horizontal="center" vertical="center"/>
    </xf>
    <xf numFmtId="189" fontId="10" fillId="0" borderId="0" xfId="9" applyNumberFormat="1" applyFont="1" applyAlignment="1">
      <alignment horizontal="left" vertical="center"/>
    </xf>
    <xf numFmtId="189" fontId="10" fillId="0" borderId="0" xfId="9" applyNumberFormat="1" applyFont="1" applyAlignment="1">
      <alignment horizontal="center" vertical="center"/>
    </xf>
    <xf numFmtId="181" fontId="2" fillId="0" borderId="41" xfId="9" applyNumberFormat="1" applyFont="1" applyBorder="1" applyAlignment="1">
      <alignment horizontal="center" vertical="center" wrapText="1"/>
    </xf>
    <xf numFmtId="189" fontId="2" fillId="0" borderId="0" xfId="9" applyNumberFormat="1" applyFont="1" applyAlignment="1">
      <alignment horizontal="center" vertical="center"/>
    </xf>
    <xf numFmtId="189" fontId="2" fillId="0" borderId="36" xfId="9" applyNumberFormat="1" applyFont="1" applyBorder="1" applyAlignment="1">
      <alignment horizontal="center" vertical="center"/>
    </xf>
    <xf numFmtId="181" fontId="2" fillId="0" borderId="42" xfId="9" applyNumberFormat="1" applyFont="1" applyBorder="1" applyAlignment="1">
      <alignment horizontal="center" vertical="top" wrapText="1"/>
    </xf>
    <xf numFmtId="189" fontId="2" fillId="0" borderId="38" xfId="9" applyNumberFormat="1" applyFont="1" applyBorder="1" applyAlignment="1">
      <alignment horizontal="center" vertical="center"/>
    </xf>
    <xf numFmtId="189" fontId="2" fillId="0" borderId="44" xfId="9" applyNumberFormat="1" applyFont="1" applyBorder="1" applyAlignment="1">
      <alignment horizontal="left" vertical="center"/>
    </xf>
    <xf numFmtId="189" fontId="2" fillId="0" borderId="34" xfId="9" applyNumberFormat="1" applyFont="1" applyBorder="1" applyAlignment="1">
      <alignment horizontal="center" vertical="center"/>
    </xf>
    <xf numFmtId="189" fontId="2" fillId="0" borderId="45" xfId="9" applyNumberFormat="1" applyFont="1" applyBorder="1" applyAlignment="1">
      <alignment horizontal="left" vertical="center" wrapText="1"/>
    </xf>
    <xf numFmtId="189" fontId="2" fillId="0" borderId="47" xfId="9" applyNumberFormat="1" applyFont="1" applyBorder="1" applyAlignment="1">
      <alignment horizontal="left"/>
    </xf>
    <xf numFmtId="189" fontId="2" fillId="0" borderId="47" xfId="9" applyNumberFormat="1" applyFont="1" applyBorder="1" applyAlignment="1">
      <alignment horizontal="left" vertical="top"/>
    </xf>
    <xf numFmtId="189" fontId="2" fillId="0" borderId="44" xfId="9" applyNumberFormat="1" applyFont="1" applyBorder="1" applyAlignment="1">
      <alignment horizontal="left" vertical="center" wrapText="1"/>
    </xf>
    <xf numFmtId="189" fontId="2" fillId="0" borderId="46" xfId="9" applyNumberFormat="1" applyFont="1" applyBorder="1" applyAlignment="1">
      <alignment horizontal="left"/>
    </xf>
    <xf numFmtId="189" fontId="2" fillId="0" borderId="45" xfId="9" applyNumberFormat="1" applyFont="1" applyBorder="1" applyAlignment="1">
      <alignment horizontal="left" vertical="top"/>
    </xf>
    <xf numFmtId="181" fontId="2" fillId="0" borderId="21" xfId="9" applyNumberFormat="1" applyFont="1" applyBorder="1" applyAlignment="1">
      <alignment vertical="center"/>
    </xf>
    <xf numFmtId="189" fontId="2" fillId="0" borderId="0" xfId="9" applyNumberFormat="1" applyFont="1" applyAlignment="1">
      <alignment horizontal="left" vertical="center"/>
    </xf>
    <xf numFmtId="181" fontId="2" fillId="0" borderId="0" xfId="9" applyNumberFormat="1" applyFont="1" applyAlignment="1">
      <alignment vertical="center"/>
    </xf>
    <xf numFmtId="0" fontId="2" fillId="0" borderId="41" xfId="9" applyFont="1" applyBorder="1" applyAlignment="1">
      <alignment horizontal="center" vertical="center" wrapText="1"/>
    </xf>
    <xf numFmtId="0" fontId="2" fillId="0" borderId="42" xfId="9" applyFont="1" applyBorder="1" applyAlignment="1">
      <alignment horizontal="center" vertical="center" wrapText="1"/>
    </xf>
    <xf numFmtId="189" fontId="2" fillId="0" borderId="46" xfId="9" applyNumberFormat="1" applyFont="1" applyBorder="1" applyAlignment="1">
      <alignment horizontal="left" wrapText="1"/>
    </xf>
    <xf numFmtId="189" fontId="2" fillId="0" borderId="47" xfId="9" applyNumberFormat="1" applyFont="1" applyBorder="1" applyAlignment="1">
      <alignment horizontal="left" vertical="top" wrapText="1"/>
    </xf>
    <xf numFmtId="189" fontId="2" fillId="0" borderId="45" xfId="9" applyNumberFormat="1" applyFont="1" applyBorder="1" applyAlignment="1">
      <alignment vertical="top"/>
    </xf>
    <xf numFmtId="189" fontId="2" fillId="0" borderId="43" xfId="9" applyNumberFormat="1" applyFont="1" applyBorder="1" applyAlignment="1">
      <alignment horizontal="left" vertical="center"/>
    </xf>
    <xf numFmtId="189" fontId="2" fillId="0" borderId="21" xfId="9" applyNumberFormat="1" applyFont="1" applyBorder="1" applyAlignment="1">
      <alignment vertical="center"/>
    </xf>
    <xf numFmtId="189" fontId="2" fillId="0" borderId="43" xfId="9" applyNumberFormat="1" applyFont="1" applyBorder="1" applyAlignment="1">
      <alignment vertical="center"/>
    </xf>
    <xf numFmtId="189" fontId="2" fillId="0" borderId="43" xfId="9" applyNumberFormat="1" applyFont="1" applyBorder="1" applyAlignment="1">
      <alignment vertical="center" wrapText="1"/>
    </xf>
    <xf numFmtId="189" fontId="0" fillId="0" borderId="44" xfId="9" applyNumberFormat="1" applyFont="1" applyBorder="1" applyAlignment="1">
      <alignment vertical="center" wrapText="1"/>
    </xf>
    <xf numFmtId="189" fontId="2" fillId="0" borderId="43" xfId="9" applyNumberFormat="1" applyFont="1" applyBorder="1" applyAlignment="1">
      <alignment horizontal="left" vertical="center" wrapText="1"/>
    </xf>
    <xf numFmtId="189" fontId="0" fillId="0" borderId="0" xfId="9" applyNumberFormat="1" applyFont="1" applyAlignment="1">
      <alignment horizontal="center" vertical="center"/>
    </xf>
    <xf numFmtId="189" fontId="26" fillId="0" borderId="0" xfId="9" applyNumberFormat="1" applyFont="1" applyAlignment="1">
      <alignment horizontal="right" vertical="center"/>
    </xf>
    <xf numFmtId="0" fontId="26" fillId="0" borderId="0" xfId="9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42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87" fontId="21" fillId="0" borderId="0" xfId="0" applyNumberFormat="1" applyFont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187" fontId="21" fillId="0" borderId="20" xfId="0" applyNumberFormat="1" applyFont="1" applyBorder="1" applyAlignment="1">
      <alignment horizontal="center" vertical="center"/>
    </xf>
    <xf numFmtId="180" fontId="21" fillId="0" borderId="20" xfId="0" applyNumberFormat="1" applyFont="1" applyBorder="1" applyAlignment="1">
      <alignment horizontal="center" vertical="center"/>
    </xf>
    <xf numFmtId="41" fontId="21" fillId="0" borderId="20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0" fontId="22" fillId="8" borderId="31" xfId="0" applyFont="1" applyFill="1" applyBorder="1" applyAlignment="1">
      <alignment horizontal="center" vertical="center"/>
    </xf>
    <xf numFmtId="0" fontId="22" fillId="8" borderId="20" xfId="0" applyFont="1" applyFill="1" applyBorder="1" applyAlignment="1">
      <alignment horizontal="center" vertical="center"/>
    </xf>
    <xf numFmtId="0" fontId="21" fillId="0" borderId="48" xfId="0" applyNumberFormat="1" applyFont="1" applyBorder="1" applyAlignment="1">
      <alignment horizontal="center" vertical="center"/>
    </xf>
    <xf numFmtId="187" fontId="21" fillId="0" borderId="42" xfId="0" applyNumberFormat="1" applyFont="1" applyBorder="1" applyAlignment="1">
      <alignment horizontal="center" vertical="center"/>
    </xf>
    <xf numFmtId="180" fontId="21" fillId="0" borderId="42" xfId="0" applyNumberFormat="1" applyFont="1" applyBorder="1" applyAlignment="1">
      <alignment horizontal="center" vertical="center"/>
    </xf>
    <xf numFmtId="41" fontId="21" fillId="0" borderId="42" xfId="0" applyNumberFormat="1" applyFont="1" applyBorder="1" applyAlignment="1">
      <alignment horizontal="center" vertical="center"/>
    </xf>
    <xf numFmtId="41" fontId="21" fillId="0" borderId="37" xfId="0" applyNumberFormat="1" applyFont="1" applyBorder="1" applyAlignment="1">
      <alignment horizontal="center" vertical="center"/>
    </xf>
    <xf numFmtId="179" fontId="21" fillId="0" borderId="43" xfId="0" applyNumberFormat="1" applyFont="1" applyBorder="1" applyAlignment="1">
      <alignment horizontal="center" vertical="center"/>
    </xf>
    <xf numFmtId="189" fontId="2" fillId="0" borderId="64" xfId="9" applyNumberFormat="1" applyFont="1" applyBorder="1" applyAlignment="1">
      <alignment horizontal="center" vertical="center" wrapText="1"/>
    </xf>
    <xf numFmtId="189" fontId="4" fillId="0" borderId="39" xfId="9" applyNumberFormat="1" applyFont="1" applyBorder="1" applyAlignment="1">
      <alignment horizontal="center" vertical="center" wrapText="1"/>
    </xf>
    <xf numFmtId="189" fontId="4" fillId="0" borderId="65" xfId="9" applyNumberFormat="1" applyFont="1" applyBorder="1" applyAlignment="1">
      <alignment horizontal="center" vertical="center" wrapText="1"/>
    </xf>
    <xf numFmtId="189" fontId="4" fillId="0" borderId="66" xfId="9" applyNumberFormat="1" applyFont="1" applyBorder="1" applyAlignment="1">
      <alignment horizontal="center" vertical="center" wrapText="1"/>
    </xf>
    <xf numFmtId="189" fontId="4" fillId="0" borderId="67" xfId="9" applyNumberFormat="1" applyFont="1" applyBorder="1" applyAlignment="1">
      <alignment horizontal="center" vertical="center" wrapText="1"/>
    </xf>
    <xf numFmtId="189" fontId="2" fillId="0" borderId="60" xfId="9" applyNumberFormat="1" applyFont="1" applyBorder="1" applyAlignment="1">
      <alignment horizontal="center" vertical="center"/>
    </xf>
    <xf numFmtId="189" fontId="2" fillId="0" borderId="61" xfId="9" applyNumberFormat="1" applyFont="1" applyBorder="1" applyAlignment="1">
      <alignment horizontal="center" vertical="center"/>
    </xf>
    <xf numFmtId="186" fontId="2" fillId="0" borderId="62" xfId="9" applyNumberFormat="1" applyFont="1" applyBorder="1" applyAlignment="1">
      <alignment horizontal="center" vertical="center"/>
    </xf>
    <xf numFmtId="186" fontId="2" fillId="0" borderId="61" xfId="9" applyNumberFormat="1" applyFont="1" applyBorder="1" applyAlignment="1">
      <alignment horizontal="center" vertical="center"/>
    </xf>
    <xf numFmtId="186" fontId="2" fillId="0" borderId="63" xfId="9" applyNumberFormat="1" applyFont="1" applyBorder="1" applyAlignment="1">
      <alignment horizontal="center" vertical="center"/>
    </xf>
    <xf numFmtId="189" fontId="2" fillId="0" borderId="71" xfId="9" applyNumberFormat="1" applyFont="1" applyBorder="1" applyAlignment="1">
      <alignment horizontal="left" vertical="center" wrapText="1"/>
    </xf>
    <xf numFmtId="189" fontId="2" fillId="0" borderId="40" xfId="9" applyNumberFormat="1" applyFont="1" applyBorder="1" applyAlignment="1">
      <alignment horizontal="center" vertical="center" wrapText="1"/>
    </xf>
    <xf numFmtId="186" fontId="2" fillId="0" borderId="43" xfId="9" applyNumberFormat="1" applyFont="1" applyBorder="1" applyAlignment="1">
      <alignment horizontal="center" vertical="center"/>
    </xf>
    <xf numFmtId="189" fontId="2" fillId="0" borderId="59" xfId="9" applyNumberFormat="1" applyFont="1" applyBorder="1" applyAlignment="1">
      <alignment horizontal="left" vertical="center" wrapText="1"/>
    </xf>
    <xf numFmtId="186" fontId="2" fillId="0" borderId="55" xfId="9" applyNumberFormat="1" applyFont="1" applyBorder="1" applyAlignment="1">
      <alignment horizontal="center" vertical="center"/>
    </xf>
    <xf numFmtId="189" fontId="2" fillId="0" borderId="1" xfId="9" applyNumberFormat="1" applyFont="1" applyBorder="1" applyAlignment="1">
      <alignment horizontal="center" vertical="center" wrapText="1"/>
    </xf>
    <xf numFmtId="189" fontId="2" fillId="0" borderId="1" xfId="9" applyNumberFormat="1" applyFont="1" applyBorder="1" applyAlignment="1">
      <alignment horizontal="center" vertical="center"/>
    </xf>
    <xf numFmtId="189" fontId="2" fillId="0" borderId="33" xfId="9" applyNumberFormat="1" applyFont="1" applyBorder="1" applyAlignment="1">
      <alignment horizontal="center" vertical="center" wrapText="1"/>
    </xf>
    <xf numFmtId="189" fontId="2" fillId="0" borderId="35" xfId="9" applyNumberFormat="1" applyFont="1" applyBorder="1" applyAlignment="1">
      <alignment horizontal="center" vertical="center" wrapText="1"/>
    </xf>
    <xf numFmtId="189" fontId="2" fillId="0" borderId="37" xfId="9" applyNumberFormat="1" applyFont="1" applyBorder="1" applyAlignment="1">
      <alignment horizontal="center" vertical="center" wrapText="1"/>
    </xf>
    <xf numFmtId="189" fontId="2" fillId="0" borderId="44" xfId="9" applyNumberFormat="1" applyFont="1" applyBorder="1" applyAlignment="1">
      <alignment vertical="center" wrapText="1"/>
    </xf>
    <xf numFmtId="189" fontId="2" fillId="0" borderId="44" xfId="9" applyNumberFormat="1" applyFont="1" applyBorder="1" applyAlignment="1">
      <alignment vertical="center"/>
    </xf>
    <xf numFmtId="189" fontId="2" fillId="0" borderId="33" xfId="9" applyNumberFormat="1" applyFont="1" applyBorder="1" applyAlignment="1">
      <alignment horizontal="center" vertical="center"/>
    </xf>
    <xf numFmtId="189" fontId="2" fillId="0" borderId="37" xfId="9" applyNumberFormat="1" applyFont="1" applyBorder="1" applyAlignment="1">
      <alignment horizontal="center" vertical="center"/>
    </xf>
    <xf numFmtId="181" fontId="2" fillId="0" borderId="20" xfId="9" quotePrefix="1" applyNumberFormat="1" applyFont="1" applyBorder="1" applyAlignment="1">
      <alignment horizontal="center" vertical="center"/>
    </xf>
    <xf numFmtId="181" fontId="2" fillId="0" borderId="20" xfId="9" applyNumberFormat="1" applyFont="1" applyBorder="1" applyAlignment="1">
      <alignment horizontal="center" vertical="center"/>
    </xf>
    <xf numFmtId="189" fontId="2" fillId="0" borderId="46" xfId="9" applyNumberFormat="1" applyFont="1" applyBorder="1" applyAlignment="1">
      <alignment vertical="center"/>
    </xf>
    <xf numFmtId="189" fontId="2" fillId="0" borderId="45" xfId="9" applyNumberFormat="1" applyFont="1" applyBorder="1" applyAlignment="1">
      <alignment vertical="center"/>
    </xf>
    <xf numFmtId="189" fontId="2" fillId="0" borderId="35" xfId="9" applyNumberFormat="1" applyFont="1" applyBorder="1" applyAlignment="1">
      <alignment horizontal="center" vertical="center"/>
    </xf>
    <xf numFmtId="181" fontId="2" fillId="0" borderId="20" xfId="9" quotePrefix="1" applyNumberFormat="1" applyFont="1" applyBorder="1" applyAlignment="1">
      <alignment horizontal="center" vertical="center" wrapText="1"/>
    </xf>
    <xf numFmtId="186" fontId="2" fillId="0" borderId="34" xfId="9" applyNumberFormat="1" applyFont="1" applyBorder="1" applyAlignment="1">
      <alignment horizontal="center" vertical="center"/>
    </xf>
    <xf numFmtId="186" fontId="2" fillId="0" borderId="36" xfId="9" applyNumberFormat="1" applyFont="1" applyBorder="1" applyAlignment="1">
      <alignment horizontal="center" vertical="center"/>
    </xf>
    <xf numFmtId="186" fontId="2" fillId="0" borderId="38" xfId="9" applyNumberFormat="1" applyFont="1" applyBorder="1" applyAlignment="1">
      <alignment horizontal="center" vertical="center"/>
    </xf>
    <xf numFmtId="189" fontId="2" fillId="0" borderId="46" xfId="9" applyNumberFormat="1" applyFont="1" applyBorder="1" applyAlignment="1">
      <alignment horizontal="left" vertical="center"/>
    </xf>
    <xf numFmtId="189" fontId="2" fillId="0" borderId="45" xfId="9" applyNumberFormat="1" applyFont="1" applyBorder="1" applyAlignment="1">
      <alignment horizontal="left" vertical="center"/>
    </xf>
    <xf numFmtId="189" fontId="2" fillId="0" borderId="56" xfId="9" applyNumberFormat="1" applyFont="1" applyBorder="1" applyAlignment="1">
      <alignment horizontal="center" vertical="center" wrapText="1"/>
    </xf>
    <xf numFmtId="189" fontId="2" fillId="0" borderId="57" xfId="9" applyNumberFormat="1" applyFont="1" applyBorder="1" applyAlignment="1">
      <alignment horizontal="center" vertical="center" wrapText="1"/>
    </xf>
    <xf numFmtId="189" fontId="2" fillId="0" borderId="48" xfId="9" applyNumberFormat="1" applyFont="1" applyBorder="1" applyAlignment="1">
      <alignment horizontal="center" vertical="center" wrapText="1"/>
    </xf>
    <xf numFmtId="181" fontId="2" fillId="0" borderId="41" xfId="9" quotePrefix="1" applyNumberFormat="1" applyFont="1" applyBorder="1" applyAlignment="1">
      <alignment horizontal="center" vertical="center"/>
    </xf>
    <xf numFmtId="181" fontId="2" fillId="0" borderId="58" xfId="9" quotePrefix="1" applyNumberFormat="1" applyFont="1" applyBorder="1" applyAlignment="1">
      <alignment horizontal="center" vertical="center"/>
    </xf>
    <xf numFmtId="181" fontId="2" fillId="0" borderId="42" xfId="9" quotePrefix="1" applyNumberFormat="1" applyFont="1" applyBorder="1" applyAlignment="1">
      <alignment horizontal="center" vertical="center"/>
    </xf>
    <xf numFmtId="181" fontId="2" fillId="0" borderId="41" xfId="9" applyNumberFormat="1" applyFont="1" applyBorder="1" applyAlignment="1">
      <alignment horizontal="center" vertical="center"/>
    </xf>
    <xf numFmtId="181" fontId="2" fillId="0" borderId="58" xfId="9" applyNumberFormat="1" applyFont="1" applyBorder="1" applyAlignment="1">
      <alignment horizontal="center" vertical="center"/>
    </xf>
    <xf numFmtId="181" fontId="2" fillId="0" borderId="42" xfId="9" applyNumberFormat="1" applyFont="1" applyBorder="1" applyAlignment="1">
      <alignment horizontal="center" vertical="center"/>
    </xf>
    <xf numFmtId="186" fontId="2" fillId="0" borderId="33" xfId="9" applyNumberFormat="1" applyFont="1" applyBorder="1" applyAlignment="1">
      <alignment horizontal="center" vertical="center"/>
    </xf>
    <xf numFmtId="186" fontId="2" fillId="0" borderId="35" xfId="9" applyNumberFormat="1" applyFont="1" applyBorder="1" applyAlignment="1">
      <alignment horizontal="center" vertical="center"/>
    </xf>
    <xf numFmtId="186" fontId="2" fillId="0" borderId="37" xfId="9" applyNumberFormat="1" applyFont="1" applyBorder="1" applyAlignment="1">
      <alignment horizontal="center" vertical="center"/>
    </xf>
    <xf numFmtId="189" fontId="2" fillId="0" borderId="54" xfId="9" applyNumberFormat="1" applyFont="1" applyBorder="1" applyAlignment="1">
      <alignment horizontal="left" vertical="center" wrapText="1"/>
    </xf>
    <xf numFmtId="189" fontId="2" fillId="0" borderId="0" xfId="9" applyNumberFormat="1" applyFont="1" applyAlignment="1">
      <alignment horizontal="left" vertical="center" wrapText="1"/>
    </xf>
    <xf numFmtId="189" fontId="2" fillId="0" borderId="53" xfId="9" applyNumberFormat="1" applyFont="1" applyBorder="1" applyAlignment="1">
      <alignment horizontal="left" vertical="center" wrapText="1"/>
    </xf>
    <xf numFmtId="189" fontId="2" fillId="0" borderId="49" xfId="9" applyNumberFormat="1" applyFont="1" applyBorder="1" applyAlignment="1">
      <alignment horizontal="center" vertical="center" wrapText="1"/>
    </xf>
    <xf numFmtId="189" fontId="2" fillId="0" borderId="51" xfId="9" applyNumberFormat="1" applyFont="1" applyBorder="1" applyAlignment="1">
      <alignment horizontal="center" vertical="center" wrapText="1"/>
    </xf>
    <xf numFmtId="189" fontId="2" fillId="0" borderId="52" xfId="9" applyNumberFormat="1" applyFont="1" applyBorder="1" applyAlignment="1">
      <alignment horizontal="center" vertical="center" wrapText="1"/>
    </xf>
    <xf numFmtId="189" fontId="2" fillId="0" borderId="0" xfId="9" applyNumberFormat="1" applyFont="1" applyAlignment="1">
      <alignment horizontal="center" vertical="center" wrapText="1"/>
    </xf>
    <xf numFmtId="189" fontId="2" fillId="0" borderId="36" xfId="9" applyNumberFormat="1" applyFont="1" applyBorder="1" applyAlignment="1">
      <alignment horizontal="center" vertical="center" wrapText="1"/>
    </xf>
    <xf numFmtId="189" fontId="2" fillId="0" borderId="53" xfId="9" applyNumberFormat="1" applyFont="1" applyBorder="1" applyAlignment="1">
      <alignment horizontal="center" vertical="center" wrapText="1"/>
    </xf>
    <xf numFmtId="189" fontId="2" fillId="0" borderId="38" xfId="9" applyNumberFormat="1" applyFont="1" applyBorder="1" applyAlignment="1">
      <alignment horizontal="center" vertical="center" wrapText="1"/>
    </xf>
    <xf numFmtId="189" fontId="2" fillId="0" borderId="29" xfId="9" applyNumberFormat="1" applyFont="1" applyBorder="1" applyAlignment="1">
      <alignment horizontal="center" vertical="center"/>
    </xf>
    <xf numFmtId="189" fontId="2" fillId="0" borderId="49" xfId="9" applyNumberFormat="1" applyFont="1" applyBorder="1" applyAlignment="1">
      <alignment horizontal="center" vertical="center"/>
    </xf>
    <xf numFmtId="189" fontId="2" fillId="0" borderId="50" xfId="9" applyNumberFormat="1" applyFont="1" applyBorder="1" applyAlignment="1">
      <alignment horizontal="center" vertical="center"/>
    </xf>
    <xf numFmtId="189" fontId="2" fillId="0" borderId="47" xfId="9" applyNumberFormat="1" applyFont="1" applyBorder="1" applyAlignment="1">
      <alignment horizontal="center" vertical="center"/>
    </xf>
    <xf numFmtId="189" fontId="2" fillId="0" borderId="45" xfId="9" applyNumberFormat="1" applyFont="1" applyBorder="1" applyAlignment="1">
      <alignment horizontal="center" vertical="center"/>
    </xf>
    <xf numFmtId="189" fontId="2" fillId="0" borderId="31" xfId="9" applyNumberFormat="1" applyFont="1" applyBorder="1" applyAlignment="1">
      <alignment horizontal="center" vertical="center"/>
    </xf>
    <xf numFmtId="189" fontId="2" fillId="0" borderId="43" xfId="9" applyNumberFormat="1" applyFont="1" applyBorder="1" applyAlignment="1">
      <alignment horizontal="center" vertical="center"/>
    </xf>
    <xf numFmtId="189" fontId="2" fillId="0" borderId="75" xfId="9" applyNumberFormat="1" applyFont="1" applyBorder="1" applyAlignment="1">
      <alignment horizontal="center" vertical="center" wrapText="1"/>
    </xf>
    <xf numFmtId="189" fontId="2" fillId="0" borderId="76" xfId="9" applyNumberFormat="1" applyFont="1" applyBorder="1" applyAlignment="1">
      <alignment horizontal="center" vertical="center" wrapText="1"/>
    </xf>
    <xf numFmtId="189" fontId="2" fillId="0" borderId="77" xfId="9" applyNumberFormat="1" applyFont="1" applyBorder="1" applyAlignment="1">
      <alignment horizontal="center" vertical="center" wrapText="1"/>
    </xf>
    <xf numFmtId="189" fontId="2" fillId="0" borderId="78" xfId="9" applyNumberFormat="1" applyFont="1" applyBorder="1" applyAlignment="1">
      <alignment horizontal="center" vertical="center" wrapText="1"/>
    </xf>
    <xf numFmtId="189" fontId="2" fillId="0" borderId="79" xfId="9" applyNumberFormat="1" applyFont="1" applyBorder="1" applyAlignment="1">
      <alignment horizontal="center" vertical="center" wrapText="1"/>
    </xf>
    <xf numFmtId="189" fontId="2" fillId="0" borderId="80" xfId="9" applyNumberFormat="1" applyFont="1" applyBorder="1" applyAlignment="1">
      <alignment horizontal="center" vertical="center" wrapText="1"/>
    </xf>
    <xf numFmtId="189" fontId="2" fillId="0" borderId="72" xfId="9" applyNumberFormat="1" applyFont="1" applyBorder="1" applyAlignment="1">
      <alignment horizontal="left" vertical="center" wrapText="1"/>
    </xf>
    <xf numFmtId="189" fontId="2" fillId="0" borderId="74" xfId="9" applyNumberFormat="1" applyFont="1" applyBorder="1" applyAlignment="1">
      <alignment horizontal="left" vertical="center" wrapText="1"/>
    </xf>
    <xf numFmtId="189" fontId="2" fillId="0" borderId="73" xfId="9" applyNumberFormat="1" applyFont="1" applyBorder="1" applyAlignment="1">
      <alignment horizontal="left" vertical="center" wrapText="1"/>
    </xf>
    <xf numFmtId="189" fontId="2" fillId="0" borderId="55" xfId="9" applyNumberFormat="1" applyFont="1" applyBorder="1" applyAlignment="1">
      <alignment horizontal="center" vertical="center"/>
    </xf>
    <xf numFmtId="189" fontId="2" fillId="0" borderId="71" xfId="9" applyNumberFormat="1" applyFont="1" applyBorder="1" applyAlignment="1">
      <alignment horizontal="center" vertical="center" wrapText="1"/>
    </xf>
    <xf numFmtId="189" fontId="2" fillId="0" borderId="34" xfId="9" applyNumberFormat="1" applyFont="1" applyBorder="1" applyAlignment="1">
      <alignment horizontal="center" vertical="center"/>
    </xf>
    <xf numFmtId="189" fontId="2" fillId="0" borderId="36" xfId="9" applyNumberFormat="1" applyFont="1" applyBorder="1" applyAlignment="1">
      <alignment horizontal="center" vertical="center"/>
    </xf>
    <xf numFmtId="189" fontId="2" fillId="0" borderId="47" xfId="9" applyNumberFormat="1" applyFont="1" applyBorder="1" applyAlignment="1">
      <alignment horizontal="left" vertical="center"/>
    </xf>
    <xf numFmtId="189" fontId="2" fillId="0" borderId="2" xfId="9" applyNumberFormat="1" applyFont="1" applyBorder="1" applyAlignment="1">
      <alignment horizontal="center" vertical="center"/>
    </xf>
    <xf numFmtId="189" fontId="2" fillId="0" borderId="68" xfId="9" applyNumberFormat="1" applyFont="1" applyBorder="1" applyAlignment="1">
      <alignment horizontal="center" vertical="center"/>
    </xf>
    <xf numFmtId="189" fontId="2" fillId="0" borderId="21" xfId="9" applyNumberFormat="1" applyFont="1" applyBorder="1" applyAlignment="1">
      <alignment horizontal="center" vertical="center"/>
    </xf>
    <xf numFmtId="189" fontId="2" fillId="0" borderId="62" xfId="9" applyNumberFormat="1" applyFont="1" applyBorder="1" applyAlignment="1">
      <alignment horizontal="center" vertical="center"/>
    </xf>
    <xf numFmtId="189" fontId="2" fillId="0" borderId="63" xfId="9" applyNumberFormat="1" applyFont="1" applyBorder="1" applyAlignment="1">
      <alignment horizontal="center" vertical="center"/>
    </xf>
    <xf numFmtId="191" fontId="2" fillId="0" borderId="20" xfId="9" applyNumberFormat="1" applyFont="1" applyBorder="1" applyAlignment="1">
      <alignment horizontal="center" vertical="center"/>
    </xf>
    <xf numFmtId="189" fontId="2" fillId="0" borderId="46" xfId="9" applyNumberFormat="1" applyFont="1" applyBorder="1" applyAlignment="1">
      <alignment horizontal="left" vertical="center" wrapText="1"/>
    </xf>
    <xf numFmtId="189" fontId="2" fillId="0" borderId="47" xfId="9" applyNumberFormat="1" applyFont="1" applyBorder="1" applyAlignment="1">
      <alignment horizontal="left" vertical="center" wrapText="1"/>
    </xf>
    <xf numFmtId="189" fontId="2" fillId="0" borderId="45" xfId="9" applyNumberFormat="1" applyFont="1" applyBorder="1" applyAlignment="1">
      <alignment horizontal="left" vertical="center" wrapText="1"/>
    </xf>
    <xf numFmtId="191" fontId="2" fillId="0" borderId="41" xfId="9" applyNumberFormat="1" applyFont="1" applyBorder="1" applyAlignment="1">
      <alignment horizontal="center" vertical="center"/>
    </xf>
    <xf numFmtId="191" fontId="2" fillId="0" borderId="58" xfId="9" applyNumberFormat="1" applyFont="1" applyBorder="1" applyAlignment="1">
      <alignment horizontal="center" vertical="center"/>
    </xf>
    <xf numFmtId="191" fontId="2" fillId="0" borderId="42" xfId="9" applyNumberFormat="1" applyFont="1" applyBorder="1" applyAlignment="1">
      <alignment horizontal="center" vertical="center"/>
    </xf>
    <xf numFmtId="189" fontId="2" fillId="0" borderId="43" xfId="9" applyNumberFormat="1" applyFont="1" applyBorder="1" applyAlignment="1">
      <alignment horizontal="center" vertical="center" wrapText="1"/>
    </xf>
    <xf numFmtId="189" fontId="2" fillId="0" borderId="44" xfId="9" applyNumberFormat="1" applyFont="1" applyBorder="1" applyAlignment="1">
      <alignment horizontal="left" vertical="center" wrapText="1"/>
    </xf>
    <xf numFmtId="189" fontId="2" fillId="0" borderId="44" xfId="9" applyNumberFormat="1" applyFont="1" applyBorder="1" applyAlignment="1">
      <alignment horizontal="left" vertical="center"/>
    </xf>
    <xf numFmtId="178" fontId="2" fillId="0" borderId="41" xfId="6" applyNumberFormat="1" applyFont="1" applyBorder="1" applyAlignment="1">
      <alignment horizontal="center" vertical="center"/>
    </xf>
    <xf numFmtId="178" fontId="2" fillId="0" borderId="58" xfId="6" applyNumberFormat="1" applyFont="1" applyBorder="1" applyAlignment="1">
      <alignment horizontal="center" vertical="center"/>
    </xf>
    <xf numFmtId="178" fontId="2" fillId="0" borderId="42" xfId="6" applyNumberFormat="1" applyFont="1" applyBorder="1" applyAlignment="1">
      <alignment horizontal="center" vertical="center"/>
    </xf>
    <xf numFmtId="189" fontId="2" fillId="0" borderId="51" xfId="9" applyNumberFormat="1" applyFont="1" applyBorder="1" applyAlignment="1">
      <alignment horizontal="center" vertical="center"/>
    </xf>
    <xf numFmtId="189" fontId="2" fillId="0" borderId="52" xfId="9" applyNumberFormat="1" applyFont="1" applyBorder="1" applyAlignment="1">
      <alignment horizontal="center" vertical="center"/>
    </xf>
    <xf numFmtId="189" fontId="2" fillId="0" borderId="0" xfId="9" applyNumberFormat="1" applyFont="1" applyAlignment="1">
      <alignment horizontal="center" vertical="center"/>
    </xf>
    <xf numFmtId="189" fontId="2" fillId="0" borderId="53" xfId="9" applyNumberFormat="1" applyFont="1" applyBorder="1" applyAlignment="1">
      <alignment horizontal="center" vertical="center"/>
    </xf>
    <xf numFmtId="189" fontId="2" fillId="0" borderId="38" xfId="9" applyNumberFormat="1" applyFont="1" applyBorder="1" applyAlignment="1">
      <alignment horizontal="center" vertical="center"/>
    </xf>
    <xf numFmtId="189" fontId="2" fillId="0" borderId="20" xfId="9" quotePrefix="1" applyNumberFormat="1" applyFont="1" applyBorder="1" applyAlignment="1">
      <alignment horizontal="center" vertical="center"/>
    </xf>
    <xf numFmtId="189" fontId="2" fillId="0" borderId="20" xfId="9" applyNumberFormat="1" applyFont="1" applyBorder="1" applyAlignment="1">
      <alignment horizontal="center" vertical="center"/>
    </xf>
    <xf numFmtId="189" fontId="2" fillId="0" borderId="59" xfId="9" applyNumberFormat="1" applyFont="1" applyBorder="1" applyAlignment="1">
      <alignment horizontal="left" vertical="center"/>
    </xf>
    <xf numFmtId="189" fontId="2" fillId="0" borderId="41" xfId="9" quotePrefix="1" applyNumberFormat="1" applyFont="1" applyBorder="1" applyAlignment="1">
      <alignment horizontal="center" vertical="center"/>
    </xf>
    <xf numFmtId="189" fontId="2" fillId="0" borderId="58" xfId="9" applyNumberFormat="1" applyFont="1" applyBorder="1" applyAlignment="1">
      <alignment horizontal="center" vertical="center"/>
    </xf>
    <xf numFmtId="189" fontId="2" fillId="0" borderId="42" xfId="9" applyNumberFormat="1" applyFont="1" applyBorder="1" applyAlignment="1">
      <alignment horizontal="center" vertical="center"/>
    </xf>
    <xf numFmtId="189" fontId="2" fillId="0" borderId="58" xfId="9" quotePrefix="1" applyNumberFormat="1" applyFont="1" applyBorder="1" applyAlignment="1">
      <alignment horizontal="center" vertical="center"/>
    </xf>
    <xf numFmtId="189" fontId="2" fillId="0" borderId="42" xfId="9" quotePrefix="1" applyNumberFormat="1" applyFont="1" applyBorder="1" applyAlignment="1">
      <alignment horizontal="center" vertical="center"/>
    </xf>
    <xf numFmtId="189" fontId="2" fillId="0" borderId="54" xfId="9" applyNumberFormat="1" applyFont="1" applyBorder="1" applyAlignment="1">
      <alignment horizontal="left" vertical="center"/>
    </xf>
    <xf numFmtId="0" fontId="22" fillId="8" borderId="31" xfId="0" applyFont="1" applyFill="1" applyBorder="1" applyAlignment="1">
      <alignment horizontal="center" vertical="center"/>
    </xf>
    <xf numFmtId="0" fontId="22" fillId="8" borderId="20" xfId="0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2" fillId="8" borderId="31" xfId="0" applyFont="1" applyFill="1" applyBorder="1" applyAlignment="1">
      <alignment horizontal="center" vertical="center" wrapText="1"/>
    </xf>
    <xf numFmtId="176" fontId="22" fillId="8" borderId="31" xfId="0" applyNumberFormat="1" applyFont="1" applyFill="1" applyBorder="1" applyAlignment="1">
      <alignment horizontal="center" vertical="center" wrapText="1"/>
    </xf>
    <xf numFmtId="176" fontId="22" fillId="8" borderId="20" xfId="0" applyNumberFormat="1" applyFont="1" applyFill="1" applyBorder="1" applyAlignment="1">
      <alignment horizontal="center" vertical="center" wrapText="1"/>
    </xf>
    <xf numFmtId="0" fontId="4" fillId="6" borderId="30" xfId="0" applyNumberFormat="1" applyFont="1" applyFill="1" applyBorder="1" applyAlignment="1">
      <alignment horizontal="center" vertical="center" wrapText="1"/>
    </xf>
    <xf numFmtId="0" fontId="4" fillId="6" borderId="28" xfId="0" applyNumberFormat="1" applyFont="1" applyFill="1" applyBorder="1" applyAlignment="1">
      <alignment horizontal="center" vertical="center" wrapText="1"/>
    </xf>
    <xf numFmtId="0" fontId="4" fillId="6" borderId="29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3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31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 wrapText="1"/>
    </xf>
    <xf numFmtId="0" fontId="4" fillId="6" borderId="69" xfId="0" applyNumberFormat="1" applyFont="1" applyFill="1" applyBorder="1" applyAlignment="1">
      <alignment horizontal="center" vertical="center"/>
    </xf>
    <xf numFmtId="0" fontId="4" fillId="6" borderId="7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shrinkToFit="1"/>
    </xf>
    <xf numFmtId="0" fontId="16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184" fontId="4" fillId="0" borderId="21" xfId="0" applyNumberFormat="1" applyFont="1" applyBorder="1" applyAlignment="1">
      <alignment horizontal="right" vertical="center"/>
    </xf>
    <xf numFmtId="49" fontId="2" fillId="0" borderId="21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184" fontId="4" fillId="0" borderId="20" xfId="0" applyNumberFormat="1" applyFont="1" applyBorder="1" applyAlignment="1">
      <alignment horizontal="right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84" fontId="2" fillId="0" borderId="20" xfId="0" applyNumberFormat="1" applyFont="1" applyBorder="1" applyAlignment="1">
      <alignment horizontal="right" vertical="center"/>
    </xf>
    <xf numFmtId="41" fontId="2" fillId="0" borderId="20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center" vertical="center"/>
    </xf>
    <xf numFmtId="49" fontId="7" fillId="4" borderId="29" xfId="0" applyNumberFormat="1" applyFont="1" applyFill="1" applyBorder="1" applyAlignment="1">
      <alignment horizontal="center" vertical="center"/>
    </xf>
    <xf numFmtId="49" fontId="7" fillId="4" borderId="31" xfId="0" applyNumberFormat="1" applyFont="1" applyFill="1" applyBorder="1" applyAlignment="1">
      <alignment horizontal="center" vertical="center"/>
    </xf>
    <xf numFmtId="49" fontId="7" fillId="4" borderId="3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85" fontId="7" fillId="0" borderId="0" xfId="0" applyNumberFormat="1" applyFont="1" applyBorder="1" applyAlignment="1">
      <alignment horizontal="left" vertical="center"/>
    </xf>
    <xf numFmtId="183" fontId="8" fillId="0" borderId="32" xfId="0" applyNumberFormat="1" applyFont="1" applyBorder="1" applyAlignment="1">
      <alignment horizontal="center" vertical="center"/>
    </xf>
    <xf numFmtId="0" fontId="24" fillId="5" borderId="40" xfId="0" applyFont="1" applyFill="1" applyBorder="1" applyAlignment="1">
      <alignment horizontal="center" vertical="center"/>
    </xf>
    <xf numFmtId="0" fontId="24" fillId="5" borderId="64" xfId="0" applyFont="1" applyFill="1" applyBorder="1" applyAlignment="1">
      <alignment horizontal="center" vertical="center"/>
    </xf>
    <xf numFmtId="0" fontId="25" fillId="0" borderId="40" xfId="0" applyFont="1" applyBorder="1" applyAlignment="1">
      <alignment horizontal="left" vertical="center" wrapText="1"/>
    </xf>
    <xf numFmtId="0" fontId="25" fillId="0" borderId="64" xfId="0" applyFont="1" applyBorder="1" applyAlignment="1">
      <alignment horizontal="left" vertical="center" wrapText="1"/>
    </xf>
    <xf numFmtId="0" fontId="22" fillId="8" borderId="81" xfId="0" applyFont="1" applyFill="1" applyBorder="1" applyAlignment="1">
      <alignment vertical="center"/>
    </xf>
    <xf numFmtId="0" fontId="22" fillId="8" borderId="49" xfId="0" applyFont="1" applyFill="1" applyBorder="1" applyAlignment="1">
      <alignment horizontal="center" vertical="center"/>
    </xf>
    <xf numFmtId="0" fontId="22" fillId="8" borderId="37" xfId="0" applyFont="1" applyFill="1" applyBorder="1" applyAlignment="1">
      <alignment horizontal="center" vertical="center"/>
    </xf>
    <xf numFmtId="0" fontId="22" fillId="8" borderId="50" xfId="0" applyFont="1" applyFill="1" applyBorder="1" applyAlignment="1">
      <alignment horizontal="center" vertical="center"/>
    </xf>
    <xf numFmtId="0" fontId="22" fillId="8" borderId="45" xfId="0" applyFont="1" applyFill="1" applyBorder="1" applyAlignment="1">
      <alignment horizontal="center" vertical="center"/>
    </xf>
    <xf numFmtId="0" fontId="21" fillId="0" borderId="59" xfId="0" applyFont="1" applyBorder="1" applyAlignment="1">
      <alignment horizontal="left" vertical="center"/>
    </xf>
    <xf numFmtId="0" fontId="21" fillId="0" borderId="82" xfId="0" quotePrefix="1" applyFont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" xfId="6" builtinId="6"/>
    <cellStyle name="쉼표 [0] 2" xfId="7"/>
    <cellStyle name="쉼표 [0] 2 2 2" xfId="8"/>
    <cellStyle name="표준" xfId="0" builtinId="0"/>
    <cellStyle name="표준 2" xfId="9"/>
    <cellStyle name="표준 3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409575</xdr:colOff>
      <xdr:row>0</xdr:row>
      <xdr:rowOff>76200</xdr:rowOff>
    </xdr:from>
    <xdr:to>
      <xdr:col>12</xdr:col>
      <xdr:colOff>381000</xdr:colOff>
      <xdr:row>5</xdr:row>
      <xdr:rowOff>28575</xdr:rowOff>
    </xdr:to>
    <xdr:pic>
      <xdr:nvPicPr>
        <xdr:cNvPr id="20808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57" t="7198" r="23151" b="86269"/>
        <a:stretch>
          <a:fillRect/>
        </a:stretch>
      </xdr:blipFill>
      <xdr:spPr bwMode="auto">
        <a:xfrm>
          <a:off x="1495425" y="76200"/>
          <a:ext cx="4257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0</xdr:row>
      <xdr:rowOff>76200</xdr:rowOff>
    </xdr:from>
    <xdr:to>
      <xdr:col>12</xdr:col>
      <xdr:colOff>361950</xdr:colOff>
      <xdr:row>5</xdr:row>
      <xdr:rowOff>28575</xdr:rowOff>
    </xdr:to>
    <xdr:pic>
      <xdr:nvPicPr>
        <xdr:cNvPr id="2183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57" t="7198" r="23151" b="86269"/>
        <a:stretch>
          <a:fillRect/>
        </a:stretch>
      </xdr:blipFill>
      <xdr:spPr bwMode="auto">
        <a:xfrm>
          <a:off x="1704975" y="76200"/>
          <a:ext cx="42195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C1:Q23"/>
  <sheetViews>
    <sheetView view="pageBreakPreview" zoomScale="85" zoomScaleNormal="85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4.5703125" style="113" customWidth="1"/>
    <col min="3" max="3" width="8.140625" style="113" customWidth="1"/>
    <col min="4" max="4" width="0.85546875" style="113" customWidth="1"/>
    <col min="5" max="5" width="14" style="113" customWidth="1"/>
    <col min="6" max="6" width="0.85546875" style="113" customWidth="1"/>
    <col min="7" max="7" width="23" style="113" customWidth="1"/>
    <col min="8" max="9" width="11" style="113" customWidth="1"/>
    <col min="10" max="10" width="1" style="113" customWidth="1"/>
    <col min="11" max="11" width="18.140625" style="115" customWidth="1"/>
    <col min="12" max="12" width="1" style="115" customWidth="1"/>
    <col min="13" max="13" width="4.5703125" style="113" customWidth="1"/>
    <col min="14" max="14" width="12.5703125" style="113" customWidth="1"/>
    <col min="15" max="15" width="22.7109375" style="113" customWidth="1"/>
    <col min="16" max="16" width="9.140625" style="113"/>
    <col min="17" max="17" width="12.7109375" style="113" customWidth="1"/>
    <col min="18" max="16384" width="9.140625" style="113"/>
  </cols>
  <sheetData>
    <row r="1" spans="3:17" ht="15.75" customHeight="1">
      <c r="C1" s="114"/>
      <c r="H1" s="166" t="s">
        <v>308</v>
      </c>
      <c r="I1" s="167">
        <v>2</v>
      </c>
    </row>
    <row r="2" spans="3:17" ht="18.75" customHeight="1">
      <c r="C2" s="247" t="s">
        <v>180</v>
      </c>
      <c r="D2" s="248" t="s">
        <v>181</v>
      </c>
      <c r="E2" s="249"/>
      <c r="F2" s="248" t="s">
        <v>182</v>
      </c>
      <c r="G2" s="249"/>
      <c r="H2" s="252" t="s">
        <v>183</v>
      </c>
      <c r="I2" s="252"/>
      <c r="J2" s="240" t="s">
        <v>184</v>
      </c>
      <c r="K2" s="241"/>
      <c r="L2" s="242"/>
    </row>
    <row r="3" spans="3:17" ht="18.75" customHeight="1">
      <c r="C3" s="206"/>
      <c r="D3" s="218"/>
      <c r="E3" s="250"/>
      <c r="F3" s="218"/>
      <c r="G3" s="250"/>
      <c r="H3" s="117" t="s">
        <v>185</v>
      </c>
      <c r="I3" s="117" t="s">
        <v>186</v>
      </c>
      <c r="J3" s="208"/>
      <c r="K3" s="243"/>
      <c r="L3" s="244"/>
    </row>
    <row r="4" spans="3:17" ht="18.75" customHeight="1" thickBot="1">
      <c r="C4" s="206"/>
      <c r="D4" s="213"/>
      <c r="E4" s="251"/>
      <c r="F4" s="213"/>
      <c r="G4" s="251"/>
      <c r="H4" s="120" t="e">
        <f>VLOOKUP(I1,#REF!,8,0)</f>
        <v>#REF!</v>
      </c>
      <c r="I4" s="121">
        <f>I1</f>
        <v>2</v>
      </c>
      <c r="J4" s="209"/>
      <c r="K4" s="245"/>
      <c r="L4" s="246"/>
      <c r="N4" s="139"/>
      <c r="O4" s="165" t="s">
        <v>306</v>
      </c>
      <c r="P4" s="139"/>
      <c r="Q4" s="165" t="s">
        <v>305</v>
      </c>
    </row>
    <row r="5" spans="3:17" ht="28.5" customHeight="1" thickBot="1">
      <c r="C5" s="205" t="s">
        <v>187</v>
      </c>
      <c r="D5" s="253"/>
      <c r="E5" s="211" t="s">
        <v>188</v>
      </c>
      <c r="F5" s="123"/>
      <c r="G5" s="124" t="s">
        <v>189</v>
      </c>
      <c r="H5" s="219">
        <v>1</v>
      </c>
      <c r="I5" s="215" t="e">
        <f>VLOOKUP($I$1,#REF!,13,0)</f>
        <v>#REF!</v>
      </c>
      <c r="J5" s="202"/>
      <c r="K5" s="237" t="e">
        <f>Q5</f>
        <v>#REF!</v>
      </c>
      <c r="L5" s="204"/>
      <c r="N5" s="201" t="e">
        <f>IF(I5=1,"유사함.","본건은 비교표준지 대비 ")</f>
        <v>#REF!</v>
      </c>
      <c r="O5" s="200" t="s">
        <v>304</v>
      </c>
      <c r="P5" s="190" t="e">
        <f>IF(I5=1,"",IF(I5&gt;1,"에서 우세함.","에서 열세함."))</f>
        <v>#REF!</v>
      </c>
      <c r="Q5" s="191" t="e">
        <f>IF(N5="유사함.",N5,N5&amp;O5&amp;P5)</f>
        <v>#REF!</v>
      </c>
    </row>
    <row r="6" spans="3:17" ht="28.5" customHeight="1" thickBot="1">
      <c r="C6" s="206"/>
      <c r="D6" s="253"/>
      <c r="E6" s="211"/>
      <c r="F6" s="119"/>
      <c r="G6" s="125" t="s">
        <v>190</v>
      </c>
      <c r="H6" s="215"/>
      <c r="I6" s="215"/>
      <c r="J6" s="202"/>
      <c r="K6" s="239"/>
      <c r="L6" s="204"/>
      <c r="N6" s="201"/>
      <c r="O6" s="200"/>
      <c r="P6" s="190"/>
      <c r="Q6" s="191"/>
    </row>
    <row r="7" spans="3:17" ht="28.5" customHeight="1" thickBot="1">
      <c r="C7" s="225" t="s">
        <v>191</v>
      </c>
      <c r="D7" s="123"/>
      <c r="E7" s="124" t="s">
        <v>192</v>
      </c>
      <c r="F7" s="123"/>
      <c r="G7" s="124" t="s">
        <v>193</v>
      </c>
      <c r="H7" s="228">
        <v>1</v>
      </c>
      <c r="I7" s="231" t="e">
        <f>VLOOKUP($I$1,#REF!,14,0)</f>
        <v>#REF!</v>
      </c>
      <c r="J7" s="234"/>
      <c r="K7" s="237" t="e">
        <f>Q7</f>
        <v>#REF!</v>
      </c>
      <c r="L7" s="220"/>
      <c r="N7" s="201" t="e">
        <f>IF(I7=1,"유사함.","본건은 비교표준지 대비 ")</f>
        <v>#REF!</v>
      </c>
      <c r="O7" s="200"/>
      <c r="P7" s="190" t="e">
        <f>IF(I7=1,"",IF(I7&gt;1,"에서 우세함.","에서 열세함."))</f>
        <v>#REF!</v>
      </c>
      <c r="Q7" s="192" t="e">
        <f>IF(N7="유사함.",N7,N7&amp;O7&amp;P7)</f>
        <v>#REF!</v>
      </c>
    </row>
    <row r="8" spans="3:17" ht="28.5" customHeight="1" thickBot="1">
      <c r="C8" s="226"/>
      <c r="D8" s="123"/>
      <c r="E8" s="124" t="s">
        <v>194</v>
      </c>
      <c r="F8" s="123"/>
      <c r="G8" s="124" t="s">
        <v>195</v>
      </c>
      <c r="H8" s="229"/>
      <c r="I8" s="232"/>
      <c r="J8" s="235"/>
      <c r="K8" s="238"/>
      <c r="L8" s="221"/>
      <c r="N8" s="201"/>
      <c r="O8" s="200"/>
      <c r="P8" s="190"/>
      <c r="Q8" s="193"/>
    </row>
    <row r="9" spans="3:17" ht="28.5" customHeight="1" thickBot="1">
      <c r="C9" s="226"/>
      <c r="D9" s="212"/>
      <c r="E9" s="211" t="s">
        <v>196</v>
      </c>
      <c r="F9" s="123"/>
      <c r="G9" s="124" t="s">
        <v>197</v>
      </c>
      <c r="H9" s="229"/>
      <c r="I9" s="232"/>
      <c r="J9" s="235"/>
      <c r="K9" s="238"/>
      <c r="L9" s="221"/>
      <c r="N9" s="201" t="str">
        <f>IF(I9=1,"유사함.","본건은 비교표준지 대비 ")</f>
        <v xml:space="preserve">본건은 비교표준지 대비 </v>
      </c>
      <c r="O9" s="200"/>
      <c r="P9" s="190" t="str">
        <f>IF(I9=1,"",IF(I9&gt;1,"에서 우세함.","에서 열세함."))</f>
        <v>에서 열세함.</v>
      </c>
      <c r="Q9" s="193" t="str">
        <f>IF(N9="유사함.",N9,N9&amp;O9&amp;P9)</f>
        <v>본건은 비교표준지 대비 에서 열세함.</v>
      </c>
    </row>
    <row r="10" spans="3:17" ht="28.5" customHeight="1" thickBot="1">
      <c r="C10" s="226"/>
      <c r="D10" s="213"/>
      <c r="E10" s="211"/>
      <c r="F10" s="123"/>
      <c r="G10" s="124" t="s">
        <v>198</v>
      </c>
      <c r="H10" s="229"/>
      <c r="I10" s="232"/>
      <c r="J10" s="235"/>
      <c r="K10" s="238"/>
      <c r="L10" s="221"/>
      <c r="N10" s="201"/>
      <c r="O10" s="200"/>
      <c r="P10" s="190"/>
      <c r="Q10" s="193"/>
    </row>
    <row r="11" spans="3:17" ht="28.5" customHeight="1" thickBot="1">
      <c r="C11" s="226"/>
      <c r="D11" s="212"/>
      <c r="E11" s="223" t="s">
        <v>199</v>
      </c>
      <c r="F11" s="212"/>
      <c r="G11" s="124" t="s">
        <v>200</v>
      </c>
      <c r="H11" s="229"/>
      <c r="I11" s="232"/>
      <c r="J11" s="235"/>
      <c r="K11" s="238"/>
      <c r="L11" s="221"/>
      <c r="N11" s="201" t="str">
        <f>IF(I11=1,"유사함.","본건은 비교표준지 대비 ")</f>
        <v xml:space="preserve">본건은 비교표준지 대비 </v>
      </c>
      <c r="O11" s="200"/>
      <c r="P11" s="190" t="str">
        <f>IF(I11=1,"",IF(I11&gt;1,"에서 우세함.","에서 열세함."))</f>
        <v>에서 열세함.</v>
      </c>
      <c r="Q11" s="193" t="str">
        <f>IF(N11="유사함.",N11,N11&amp;O11&amp;P11)</f>
        <v>본건은 비교표준지 대비 에서 열세함.</v>
      </c>
    </row>
    <row r="12" spans="3:17" ht="28.5" customHeight="1" thickBot="1">
      <c r="C12" s="227"/>
      <c r="D12" s="213"/>
      <c r="E12" s="224"/>
      <c r="F12" s="213"/>
      <c r="G12" s="124" t="s">
        <v>201</v>
      </c>
      <c r="H12" s="230"/>
      <c r="I12" s="233"/>
      <c r="J12" s="236"/>
      <c r="K12" s="239"/>
      <c r="L12" s="222"/>
      <c r="N12" s="201"/>
      <c r="O12" s="200"/>
      <c r="P12" s="190"/>
      <c r="Q12" s="194"/>
    </row>
    <row r="13" spans="3:17" ht="28.5" customHeight="1" thickBot="1">
      <c r="C13" s="205" t="s">
        <v>202</v>
      </c>
      <c r="D13" s="212"/>
      <c r="E13" s="210" t="s">
        <v>203</v>
      </c>
      <c r="F13" s="123"/>
      <c r="G13" s="124" t="s">
        <v>204</v>
      </c>
      <c r="H13" s="219">
        <v>1</v>
      </c>
      <c r="I13" s="215" t="e">
        <f>VLOOKUP($I$1,#REF!,15,0)</f>
        <v>#REF!</v>
      </c>
      <c r="J13" s="202"/>
      <c r="K13" s="203" t="e">
        <f>Q13</f>
        <v>#REF!</v>
      </c>
      <c r="L13" s="204"/>
      <c r="N13" s="201" t="e">
        <f>IF(I13=1,"유사함.","본건은 비교표준지 대비 ")</f>
        <v>#REF!</v>
      </c>
      <c r="O13" s="200"/>
      <c r="P13" s="190" t="e">
        <f>IF(I13=1,"",IF(I13&gt;1,"에서 우세함.","에서 열세함."))</f>
        <v>#REF!</v>
      </c>
      <c r="Q13" s="192" t="e">
        <f>IF(N13="유사함.",N13,N13&amp;O13&amp;P13)</f>
        <v>#REF!</v>
      </c>
    </row>
    <row r="14" spans="3:17" ht="28.5" customHeight="1" thickBot="1">
      <c r="C14" s="206"/>
      <c r="D14" s="218"/>
      <c r="E14" s="211"/>
      <c r="F14" s="123"/>
      <c r="G14" s="124" t="s">
        <v>205</v>
      </c>
      <c r="H14" s="215"/>
      <c r="I14" s="215"/>
      <c r="J14" s="202"/>
      <c r="K14" s="203"/>
      <c r="L14" s="204"/>
      <c r="N14" s="201"/>
      <c r="O14" s="200"/>
      <c r="P14" s="190"/>
      <c r="Q14" s="193"/>
    </row>
    <row r="15" spans="3:17" ht="28.5" customHeight="1" thickBot="1">
      <c r="C15" s="206"/>
      <c r="D15" s="212"/>
      <c r="E15" s="216" t="s">
        <v>206</v>
      </c>
      <c r="F15" s="212"/>
      <c r="G15" s="128" t="s">
        <v>207</v>
      </c>
      <c r="H15" s="215"/>
      <c r="I15" s="215"/>
      <c r="J15" s="202"/>
      <c r="K15" s="203"/>
      <c r="L15" s="204"/>
      <c r="N15" s="201" t="str">
        <f>IF(I15=1,"유사함.","본건은 비교표준지 대비 ")</f>
        <v xml:space="preserve">본건은 비교표준지 대비 </v>
      </c>
      <c r="O15" s="200"/>
      <c r="P15" s="190" t="str">
        <f>IF(I15=1,"",IF(I15&gt;1,"에서 우세함.","에서 열세함."))</f>
        <v>에서 열세함.</v>
      </c>
      <c r="Q15" s="193" t="str">
        <f>IF(N15="유사함.",N15,N15&amp;O15&amp;P15)</f>
        <v>본건은 비교표준지 대비 에서 열세함.</v>
      </c>
    </row>
    <row r="16" spans="3:17" ht="28.5" customHeight="1" thickBot="1">
      <c r="C16" s="206"/>
      <c r="D16" s="213"/>
      <c r="E16" s="217"/>
      <c r="F16" s="213"/>
      <c r="G16" s="129" t="s">
        <v>208</v>
      </c>
      <c r="H16" s="215"/>
      <c r="I16" s="215"/>
      <c r="J16" s="202"/>
      <c r="K16" s="203"/>
      <c r="L16" s="204"/>
      <c r="N16" s="201"/>
      <c r="O16" s="200"/>
      <c r="P16" s="190"/>
      <c r="Q16" s="194"/>
    </row>
    <row r="17" spans="3:17" ht="28.5" customHeight="1" thickBot="1">
      <c r="C17" s="205" t="s">
        <v>209</v>
      </c>
      <c r="D17" s="207"/>
      <c r="E17" s="210" t="s">
        <v>210</v>
      </c>
      <c r="F17" s="207"/>
      <c r="G17" s="131" t="s">
        <v>211</v>
      </c>
      <c r="H17" s="214">
        <v>1</v>
      </c>
      <c r="I17" s="215" t="e">
        <f>VLOOKUP($I$1,#REF!,16,0)</f>
        <v>#REF!</v>
      </c>
      <c r="J17" s="202"/>
      <c r="K17" s="203" t="e">
        <f>Q17</f>
        <v>#REF!</v>
      </c>
      <c r="L17" s="204"/>
      <c r="N17" s="201" t="e">
        <f>IF(I17=1,"유사함.","본건은 비교표준지 대비 ")</f>
        <v>#REF!</v>
      </c>
      <c r="O17" s="200" t="s">
        <v>307</v>
      </c>
      <c r="P17" s="190" t="e">
        <f>IF(I17=1,"",IF(I17&gt;1,"에서 우세함.","에서 열세함."))</f>
        <v>#REF!</v>
      </c>
      <c r="Q17" s="192" t="e">
        <f>IF(N17="유사함.",N17,N17&amp;O17&amp;P17)</f>
        <v>#REF!</v>
      </c>
    </row>
    <row r="18" spans="3:17" ht="28.5" customHeight="1" thickBot="1">
      <c r="C18" s="205"/>
      <c r="D18" s="208"/>
      <c r="E18" s="210"/>
      <c r="F18" s="209"/>
      <c r="G18" s="129" t="s">
        <v>212</v>
      </c>
      <c r="H18" s="215"/>
      <c r="I18" s="215"/>
      <c r="J18" s="202"/>
      <c r="K18" s="203"/>
      <c r="L18" s="204"/>
      <c r="N18" s="201"/>
      <c r="O18" s="200"/>
      <c r="P18" s="190"/>
      <c r="Q18" s="193"/>
    </row>
    <row r="19" spans="3:17" ht="28.5" customHeight="1" thickBot="1">
      <c r="C19" s="206"/>
      <c r="D19" s="209"/>
      <c r="E19" s="211"/>
      <c r="F19" s="132"/>
      <c r="G19" s="124" t="s">
        <v>213</v>
      </c>
      <c r="H19" s="215"/>
      <c r="I19" s="215"/>
      <c r="J19" s="202"/>
      <c r="K19" s="203"/>
      <c r="L19" s="204"/>
      <c r="N19" s="201"/>
      <c r="O19" s="200"/>
      <c r="P19" s="190"/>
      <c r="Q19" s="194"/>
    </row>
    <row r="20" spans="3:17" ht="28.5" customHeight="1" thickBot="1">
      <c r="C20" s="205" t="s">
        <v>214</v>
      </c>
      <c r="D20" s="212"/>
      <c r="E20" s="211" t="s">
        <v>178</v>
      </c>
      <c r="F20" s="123"/>
      <c r="G20" s="124" t="s">
        <v>215</v>
      </c>
      <c r="H20" s="214">
        <v>1</v>
      </c>
      <c r="I20" s="215" t="e">
        <f>VLOOKUP($I$1,#REF!,17,0)</f>
        <v>#REF!</v>
      </c>
      <c r="J20" s="202"/>
      <c r="K20" s="203" t="e">
        <f>Q20</f>
        <v>#REF!</v>
      </c>
      <c r="L20" s="204"/>
      <c r="N20" s="201" t="e">
        <f>IF(I20=1,"유사함.","본건은 비교표준지 대비 ")</f>
        <v>#REF!</v>
      </c>
      <c r="O20" s="200"/>
      <c r="P20" s="190" t="e">
        <f>IF(I20=1,"",IF(I20&gt;1,"에서 우세함.","에서 열세함."))</f>
        <v>#REF!</v>
      </c>
      <c r="Q20" s="191" t="e">
        <f>IF(N20="유사함.",N20,N20&amp;O20&amp;P20)</f>
        <v>#REF!</v>
      </c>
    </row>
    <row r="21" spans="3:17" ht="28.5" customHeight="1" thickBot="1">
      <c r="C21" s="206"/>
      <c r="D21" s="213"/>
      <c r="E21" s="211"/>
      <c r="F21" s="123"/>
      <c r="G21" s="124" t="s">
        <v>178</v>
      </c>
      <c r="H21" s="215"/>
      <c r="I21" s="215"/>
      <c r="J21" s="202"/>
      <c r="K21" s="203"/>
      <c r="L21" s="204"/>
      <c r="N21" s="201"/>
      <c r="O21" s="200"/>
      <c r="P21" s="190"/>
      <c r="Q21" s="191"/>
    </row>
    <row r="22" spans="3:17" ht="40.5" customHeight="1">
      <c r="C22" s="195" t="s">
        <v>216</v>
      </c>
      <c r="D22" s="196"/>
      <c r="E22" s="196"/>
      <c r="F22" s="196"/>
      <c r="G22" s="196"/>
      <c r="H22" s="196"/>
      <c r="I22" s="133" t="e">
        <f>ROUND(I20*I17*I13*I7*I5,3)</f>
        <v>#REF!</v>
      </c>
      <c r="J22" s="197"/>
      <c r="K22" s="198"/>
      <c r="L22" s="199"/>
    </row>
    <row r="23" spans="3:17" ht="9.75" customHeight="1"/>
  </sheetData>
  <mergeCells count="74">
    <mergeCell ref="J2:L4"/>
    <mergeCell ref="E5:E6"/>
    <mergeCell ref="H5:H6"/>
    <mergeCell ref="I5:I6"/>
    <mergeCell ref="C2:C4"/>
    <mergeCell ref="D2:E4"/>
    <mergeCell ref="F2:G4"/>
    <mergeCell ref="H2:I2"/>
    <mergeCell ref="J5:J6"/>
    <mergeCell ref="K5:K6"/>
    <mergeCell ref="L5:L6"/>
    <mergeCell ref="C5:C6"/>
    <mergeCell ref="D5:D6"/>
    <mergeCell ref="C7:C12"/>
    <mergeCell ref="H7:H12"/>
    <mergeCell ref="I7:I12"/>
    <mergeCell ref="J7:J12"/>
    <mergeCell ref="K7:K12"/>
    <mergeCell ref="L7:L12"/>
    <mergeCell ref="D9:D10"/>
    <mergeCell ref="E9:E10"/>
    <mergeCell ref="D11:D12"/>
    <mergeCell ref="E11:E12"/>
    <mergeCell ref="F11:F12"/>
    <mergeCell ref="L17:L19"/>
    <mergeCell ref="C13:C16"/>
    <mergeCell ref="D13:D14"/>
    <mergeCell ref="E13:E14"/>
    <mergeCell ref="H13:H16"/>
    <mergeCell ref="I13:I16"/>
    <mergeCell ref="J13:J16"/>
    <mergeCell ref="K13:K16"/>
    <mergeCell ref="L13:L16"/>
    <mergeCell ref="D15:D16"/>
    <mergeCell ref="E15:E16"/>
    <mergeCell ref="F15:F16"/>
    <mergeCell ref="J20:J21"/>
    <mergeCell ref="K20:K21"/>
    <mergeCell ref="L20:L21"/>
    <mergeCell ref="C17:C19"/>
    <mergeCell ref="D17:D19"/>
    <mergeCell ref="E17:E19"/>
    <mergeCell ref="F17:F18"/>
    <mergeCell ref="C20:C21"/>
    <mergeCell ref="D20:D21"/>
    <mergeCell ref="E20:E21"/>
    <mergeCell ref="H20:H21"/>
    <mergeCell ref="I20:I21"/>
    <mergeCell ref="H17:H19"/>
    <mergeCell ref="I17:I19"/>
    <mergeCell ref="J17:J19"/>
    <mergeCell ref="K17:K19"/>
    <mergeCell ref="C22:H22"/>
    <mergeCell ref="J22:L22"/>
    <mergeCell ref="P5:P6"/>
    <mergeCell ref="O5:O6"/>
    <mergeCell ref="N5:N6"/>
    <mergeCell ref="P7:P12"/>
    <mergeCell ref="O7:O12"/>
    <mergeCell ref="N7:N12"/>
    <mergeCell ref="N13:N16"/>
    <mergeCell ref="N17:N19"/>
    <mergeCell ref="O17:O19"/>
    <mergeCell ref="P17:P19"/>
    <mergeCell ref="N20:N21"/>
    <mergeCell ref="O20:O21"/>
    <mergeCell ref="P20:P21"/>
    <mergeCell ref="O13:O16"/>
    <mergeCell ref="P13:P16"/>
    <mergeCell ref="Q5:Q6"/>
    <mergeCell ref="Q20:Q21"/>
    <mergeCell ref="Q7:Q12"/>
    <mergeCell ref="Q13:Q16"/>
    <mergeCell ref="Q17:Q19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72"/>
  <pageSetup paperSize="9" fitToHeight="0" orientation="portrait" r:id="rId1"/>
  <headerFooter>
    <oddHeader>&amp;C&amp;"굴림체,굵게"&amp;22&amp;U개 별 요 인 비 교 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C1:Q22"/>
  <sheetViews>
    <sheetView view="pageBreakPreview" zoomScale="85" zoomScaleNormal="85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4.5703125" style="113" customWidth="1"/>
    <col min="3" max="3" width="8.140625" style="113" customWidth="1"/>
    <col min="4" max="4" width="0.85546875" style="113" customWidth="1"/>
    <col min="5" max="5" width="14" style="113" customWidth="1"/>
    <col min="6" max="6" width="0.85546875" style="113" customWidth="1"/>
    <col min="7" max="7" width="23" style="113" customWidth="1"/>
    <col min="8" max="9" width="11" style="113" customWidth="1"/>
    <col min="10" max="10" width="1" style="113" customWidth="1"/>
    <col min="11" max="11" width="18.140625" style="115" customWidth="1"/>
    <col min="12" max="12" width="1" style="115" customWidth="1"/>
    <col min="13" max="13" width="4.5703125" style="113" customWidth="1"/>
    <col min="14" max="14" width="12.5703125" style="113" customWidth="1"/>
    <col min="15" max="15" width="22.7109375" style="113" customWidth="1"/>
    <col min="16" max="16" width="9.140625" style="113"/>
    <col min="17" max="17" width="16.42578125" style="113" customWidth="1"/>
    <col min="18" max="16384" width="9.140625" style="113"/>
  </cols>
  <sheetData>
    <row r="1" spans="3:17" ht="12.75" customHeight="1">
      <c r="C1" s="114"/>
      <c r="H1" s="166" t="s">
        <v>308</v>
      </c>
      <c r="I1" s="167">
        <v>1</v>
      </c>
    </row>
    <row r="2" spans="3:17" ht="18.75" customHeight="1">
      <c r="C2" s="247" t="s">
        <v>180</v>
      </c>
      <c r="D2" s="248" t="s">
        <v>181</v>
      </c>
      <c r="E2" s="249"/>
      <c r="F2" s="248" t="s">
        <v>182</v>
      </c>
      <c r="G2" s="249"/>
      <c r="H2" s="252" t="s">
        <v>183</v>
      </c>
      <c r="I2" s="252"/>
      <c r="J2" s="240" t="s">
        <v>184</v>
      </c>
      <c r="K2" s="241"/>
      <c r="L2" s="242"/>
    </row>
    <row r="3" spans="3:17" ht="18.75" customHeight="1">
      <c r="C3" s="206"/>
      <c r="D3" s="218"/>
      <c r="E3" s="250"/>
      <c r="F3" s="218"/>
      <c r="G3" s="250"/>
      <c r="H3" s="117" t="s">
        <v>185</v>
      </c>
      <c r="I3" s="117" t="s">
        <v>186</v>
      </c>
      <c r="J3" s="208"/>
      <c r="K3" s="243"/>
      <c r="L3" s="244"/>
    </row>
    <row r="4" spans="3:17" ht="18.75" customHeight="1" thickBot="1">
      <c r="C4" s="206"/>
      <c r="D4" s="213"/>
      <c r="E4" s="251"/>
      <c r="F4" s="213"/>
      <c r="G4" s="251"/>
      <c r="H4" s="134" t="e">
        <f>VLOOKUP(I4,#REF!,8,0)</f>
        <v>#REF!</v>
      </c>
      <c r="I4" s="121">
        <f>I1</f>
        <v>1</v>
      </c>
      <c r="J4" s="209"/>
      <c r="K4" s="245"/>
      <c r="L4" s="246"/>
      <c r="N4" s="139"/>
      <c r="O4" s="165" t="s">
        <v>306</v>
      </c>
      <c r="P4" s="139"/>
      <c r="Q4" s="165" t="s">
        <v>305</v>
      </c>
    </row>
    <row r="5" spans="3:17" ht="28.5" customHeight="1" thickBot="1">
      <c r="C5" s="205" t="s">
        <v>187</v>
      </c>
      <c r="D5" s="253"/>
      <c r="E5" s="211" t="s">
        <v>188</v>
      </c>
      <c r="F5" s="123"/>
      <c r="G5" s="124" t="s">
        <v>189</v>
      </c>
      <c r="H5" s="219">
        <v>1</v>
      </c>
      <c r="I5" s="215" t="e">
        <f>VLOOKUP(I4,#REF!,13,0)</f>
        <v>#REF!</v>
      </c>
      <c r="J5" s="202"/>
      <c r="K5" s="237" t="e">
        <f>Q5</f>
        <v>#REF!</v>
      </c>
      <c r="L5" s="204"/>
      <c r="N5" s="201" t="e">
        <f>IF(I5=1,"유사함.","본건은 비교표준지 대비 ")</f>
        <v>#REF!</v>
      </c>
      <c r="O5" s="200" t="s">
        <v>304</v>
      </c>
      <c r="P5" s="190" t="e">
        <f>IF(I5=1,"",IF(I5&gt;1,"에서 우세함.","에서 열세함."))</f>
        <v>#REF!</v>
      </c>
      <c r="Q5" s="191" t="e">
        <f>IF(N5="유사함.",N5,N5&amp;O5&amp;P5)</f>
        <v>#REF!</v>
      </c>
    </row>
    <row r="6" spans="3:17" ht="28.5" customHeight="1" thickBot="1">
      <c r="C6" s="206"/>
      <c r="D6" s="253"/>
      <c r="E6" s="211"/>
      <c r="F6" s="119"/>
      <c r="G6" s="125" t="s">
        <v>190</v>
      </c>
      <c r="H6" s="215"/>
      <c r="I6" s="215"/>
      <c r="J6" s="202"/>
      <c r="K6" s="239"/>
      <c r="L6" s="204"/>
      <c r="N6" s="201"/>
      <c r="O6" s="200"/>
      <c r="P6" s="190"/>
      <c r="Q6" s="191"/>
    </row>
    <row r="7" spans="3:17" ht="28.5" customHeight="1">
      <c r="C7" s="205" t="s">
        <v>191</v>
      </c>
      <c r="D7" s="123"/>
      <c r="E7" s="124" t="s">
        <v>192</v>
      </c>
      <c r="F7" s="123"/>
      <c r="G7" s="124" t="s">
        <v>193</v>
      </c>
      <c r="H7" s="214">
        <v>1</v>
      </c>
      <c r="I7" s="215" t="e">
        <f>VLOOKUP($I$1,#REF!,14,0)</f>
        <v>#REF!</v>
      </c>
      <c r="J7" s="202"/>
      <c r="K7" s="203" t="e">
        <f>Q7</f>
        <v>#REF!</v>
      </c>
      <c r="L7" s="204"/>
      <c r="N7" s="254" t="e">
        <f>IF(I7=1,"유사함.","본건은 비교표준지 대비 ")</f>
        <v>#REF!</v>
      </c>
      <c r="O7" s="260"/>
      <c r="P7" s="257" t="e">
        <f>IF(I7=1,"",IF(I7&gt;1,"에서 우세함.","에서 열세함."))</f>
        <v>#REF!</v>
      </c>
      <c r="Q7" s="192" t="e">
        <f>IF(N7="유사함.",N7,N7&amp;O7&amp;P7)</f>
        <v>#REF!</v>
      </c>
    </row>
    <row r="8" spans="3:17" ht="28.5" customHeight="1">
      <c r="C8" s="206"/>
      <c r="D8" s="123"/>
      <c r="E8" s="124" t="s">
        <v>194</v>
      </c>
      <c r="F8" s="123"/>
      <c r="G8" s="124" t="s">
        <v>195</v>
      </c>
      <c r="H8" s="215"/>
      <c r="I8" s="215"/>
      <c r="J8" s="202"/>
      <c r="K8" s="203"/>
      <c r="L8" s="204"/>
      <c r="N8" s="255"/>
      <c r="O8" s="261"/>
      <c r="P8" s="258"/>
      <c r="Q8" s="193"/>
    </row>
    <row r="9" spans="3:17" ht="28.5" customHeight="1">
      <c r="C9" s="206"/>
      <c r="D9" s="212"/>
      <c r="E9" s="211" t="s">
        <v>196</v>
      </c>
      <c r="F9" s="123"/>
      <c r="G9" s="124" t="s">
        <v>197</v>
      </c>
      <c r="H9" s="215"/>
      <c r="I9" s="215"/>
      <c r="J9" s="202"/>
      <c r="K9" s="203"/>
      <c r="L9" s="204"/>
      <c r="N9" s="255"/>
      <c r="O9" s="261"/>
      <c r="P9" s="258"/>
      <c r="Q9" s="193"/>
    </row>
    <row r="10" spans="3:17" ht="28.5" customHeight="1" thickBot="1">
      <c r="C10" s="206"/>
      <c r="D10" s="213"/>
      <c r="E10" s="211"/>
      <c r="F10" s="123"/>
      <c r="G10" s="124" t="s">
        <v>198</v>
      </c>
      <c r="H10" s="215"/>
      <c r="I10" s="215"/>
      <c r="J10" s="202"/>
      <c r="K10" s="203"/>
      <c r="L10" s="204"/>
      <c r="N10" s="256"/>
      <c r="O10" s="262"/>
      <c r="P10" s="259"/>
      <c r="Q10" s="194"/>
    </row>
    <row r="11" spans="3:17" ht="28.5" customHeight="1">
      <c r="C11" s="205" t="s">
        <v>202</v>
      </c>
      <c r="D11" s="212"/>
      <c r="E11" s="210" t="s">
        <v>203</v>
      </c>
      <c r="F11" s="123"/>
      <c r="G11" s="124" t="s">
        <v>204</v>
      </c>
      <c r="H11" s="219">
        <v>1</v>
      </c>
      <c r="I11" s="215" t="e">
        <f>VLOOKUP($I$1,#REF!,15,0)</f>
        <v>#REF!</v>
      </c>
      <c r="J11" s="202"/>
      <c r="K11" s="203" t="e">
        <f>Q11</f>
        <v>#REF!</v>
      </c>
      <c r="L11" s="204"/>
      <c r="N11" s="254" t="e">
        <f>IF(I11=1,"유사함.","본건은 비교표준지 대비 ")</f>
        <v>#REF!</v>
      </c>
      <c r="O11" s="260"/>
      <c r="P11" s="257" t="e">
        <f>IF(I11=1,"",IF(I11&gt;1,"에서 우세함.","에서 열세함."))</f>
        <v>#REF!</v>
      </c>
      <c r="Q11" s="192" t="e">
        <f>IF(N11="유사함.",N11,N11&amp;O11&amp;P11)</f>
        <v>#REF!</v>
      </c>
    </row>
    <row r="12" spans="3:17" ht="28.5" customHeight="1">
      <c r="C12" s="206"/>
      <c r="D12" s="218"/>
      <c r="E12" s="211"/>
      <c r="F12" s="123"/>
      <c r="G12" s="124" t="s">
        <v>217</v>
      </c>
      <c r="H12" s="215"/>
      <c r="I12" s="215"/>
      <c r="J12" s="202"/>
      <c r="K12" s="203"/>
      <c r="L12" s="204"/>
      <c r="N12" s="255"/>
      <c r="O12" s="261"/>
      <c r="P12" s="258"/>
      <c r="Q12" s="193"/>
    </row>
    <row r="13" spans="3:17" ht="28.5" customHeight="1">
      <c r="C13" s="206"/>
      <c r="D13" s="213"/>
      <c r="E13" s="211"/>
      <c r="F13" s="123"/>
      <c r="G13" s="124" t="s">
        <v>218</v>
      </c>
      <c r="H13" s="215"/>
      <c r="I13" s="215"/>
      <c r="J13" s="202"/>
      <c r="K13" s="203"/>
      <c r="L13" s="204"/>
      <c r="N13" s="255"/>
      <c r="O13" s="261"/>
      <c r="P13" s="258"/>
      <c r="Q13" s="193"/>
    </row>
    <row r="14" spans="3:17" ht="28.5" customHeight="1">
      <c r="C14" s="206"/>
      <c r="D14" s="212"/>
      <c r="E14" s="216" t="s">
        <v>206</v>
      </c>
      <c r="F14" s="212"/>
      <c r="G14" s="128" t="s">
        <v>207</v>
      </c>
      <c r="H14" s="215"/>
      <c r="I14" s="215"/>
      <c r="J14" s="202"/>
      <c r="K14" s="203"/>
      <c r="L14" s="204"/>
      <c r="N14" s="255"/>
      <c r="O14" s="261"/>
      <c r="P14" s="258"/>
      <c r="Q14" s="193"/>
    </row>
    <row r="15" spans="3:17" ht="28.5" customHeight="1" thickBot="1">
      <c r="C15" s="206"/>
      <c r="D15" s="213"/>
      <c r="E15" s="217"/>
      <c r="F15" s="213"/>
      <c r="G15" s="129" t="s">
        <v>208</v>
      </c>
      <c r="H15" s="215"/>
      <c r="I15" s="215"/>
      <c r="J15" s="202"/>
      <c r="K15" s="203"/>
      <c r="L15" s="204"/>
      <c r="N15" s="256"/>
      <c r="O15" s="262"/>
      <c r="P15" s="259"/>
      <c r="Q15" s="194"/>
    </row>
    <row r="16" spans="3:17" ht="28.5" customHeight="1">
      <c r="C16" s="205" t="s">
        <v>209</v>
      </c>
      <c r="D16" s="207"/>
      <c r="E16" s="210" t="s">
        <v>210</v>
      </c>
      <c r="F16" s="207"/>
      <c r="G16" s="131" t="s">
        <v>211</v>
      </c>
      <c r="H16" s="214">
        <v>1</v>
      </c>
      <c r="I16" s="215" t="e">
        <f>VLOOKUP($I$1,#REF!,16,0)</f>
        <v>#REF!</v>
      </c>
      <c r="J16" s="202"/>
      <c r="K16" s="203" t="e">
        <f>Q16</f>
        <v>#REF!</v>
      </c>
      <c r="L16" s="204"/>
      <c r="N16" s="254" t="e">
        <f>IF(I16=1,"유사함.","본건은 비교표준지 대비 ")</f>
        <v>#REF!</v>
      </c>
      <c r="O16" s="260"/>
      <c r="P16" s="257" t="e">
        <f>IF(I16=1,"",IF(I16&gt;1,"에서 우세함.","에서 열세함."))</f>
        <v>#REF!</v>
      </c>
      <c r="Q16" s="192" t="e">
        <f>IF(N16="유사함.",N16,N16&amp;O16&amp;P16)</f>
        <v>#REF!</v>
      </c>
    </row>
    <row r="17" spans="3:17" ht="28.5" customHeight="1">
      <c r="C17" s="205"/>
      <c r="D17" s="208"/>
      <c r="E17" s="210"/>
      <c r="F17" s="209"/>
      <c r="G17" s="129" t="s">
        <v>212</v>
      </c>
      <c r="H17" s="215"/>
      <c r="I17" s="215"/>
      <c r="J17" s="202"/>
      <c r="K17" s="203"/>
      <c r="L17" s="204"/>
      <c r="N17" s="255"/>
      <c r="O17" s="261"/>
      <c r="P17" s="258"/>
      <c r="Q17" s="193"/>
    </row>
    <row r="18" spans="3:17" ht="28.5" customHeight="1" thickBot="1">
      <c r="C18" s="206"/>
      <c r="D18" s="209"/>
      <c r="E18" s="211"/>
      <c r="F18" s="132"/>
      <c r="G18" s="124" t="s">
        <v>213</v>
      </c>
      <c r="H18" s="215"/>
      <c r="I18" s="215"/>
      <c r="J18" s="202"/>
      <c r="K18" s="203"/>
      <c r="L18" s="204"/>
      <c r="N18" s="256"/>
      <c r="O18" s="262"/>
      <c r="P18" s="259"/>
      <c r="Q18" s="194"/>
    </row>
    <row r="19" spans="3:17" ht="28.5" customHeight="1">
      <c r="C19" s="205" t="s">
        <v>214</v>
      </c>
      <c r="D19" s="212"/>
      <c r="E19" s="211" t="s">
        <v>178</v>
      </c>
      <c r="F19" s="123"/>
      <c r="G19" s="124" t="s">
        <v>215</v>
      </c>
      <c r="H19" s="214">
        <v>1</v>
      </c>
      <c r="I19" s="215" t="e">
        <f>VLOOKUP($I$1,#REF!,17,0)</f>
        <v>#REF!</v>
      </c>
      <c r="J19" s="202"/>
      <c r="K19" s="203" t="e">
        <f>Q19</f>
        <v>#REF!</v>
      </c>
      <c r="L19" s="204"/>
      <c r="N19" s="201" t="e">
        <f>IF(I19=1,"유사함.","본건은 비교표준지 대비 ")</f>
        <v>#REF!</v>
      </c>
      <c r="O19" s="260"/>
      <c r="P19" s="190" t="e">
        <f>IF(I19=1,"",IF(I19&gt;1,"에서 우세함.","에서 열세함."))</f>
        <v>#REF!</v>
      </c>
      <c r="Q19" s="191" t="e">
        <f>IF(N19="유사함.",N19,N19&amp;O19&amp;P19)</f>
        <v>#REF!</v>
      </c>
    </row>
    <row r="20" spans="3:17" ht="28.5" customHeight="1" thickBot="1">
      <c r="C20" s="206"/>
      <c r="D20" s="213"/>
      <c r="E20" s="211"/>
      <c r="F20" s="123"/>
      <c r="G20" s="124" t="s">
        <v>178</v>
      </c>
      <c r="H20" s="215"/>
      <c r="I20" s="215"/>
      <c r="J20" s="202"/>
      <c r="K20" s="203"/>
      <c r="L20" s="204"/>
      <c r="N20" s="201"/>
      <c r="O20" s="262"/>
      <c r="P20" s="190"/>
      <c r="Q20" s="191"/>
    </row>
    <row r="21" spans="3:17" ht="40.5" customHeight="1">
      <c r="C21" s="195" t="s">
        <v>216</v>
      </c>
      <c r="D21" s="196"/>
      <c r="E21" s="196"/>
      <c r="F21" s="196"/>
      <c r="G21" s="196"/>
      <c r="H21" s="196"/>
      <c r="I21" s="133" t="e">
        <f>ROUND(I19*I16*I11*I7*I5,3)</f>
        <v>#REF!</v>
      </c>
      <c r="J21" s="197"/>
      <c r="K21" s="198"/>
      <c r="L21" s="199"/>
    </row>
    <row r="22" spans="3:17" ht="9.75" customHeight="1"/>
  </sheetData>
  <mergeCells count="71">
    <mergeCell ref="C2:C4"/>
    <mergeCell ref="D2:E4"/>
    <mergeCell ref="F2:G4"/>
    <mergeCell ref="H2:I2"/>
    <mergeCell ref="J2:L4"/>
    <mergeCell ref="J5:J6"/>
    <mergeCell ref="K5:K6"/>
    <mergeCell ref="L5:L6"/>
    <mergeCell ref="C7:C10"/>
    <mergeCell ref="H7:H10"/>
    <mergeCell ref="I7:I10"/>
    <mergeCell ref="J7:J10"/>
    <mergeCell ref="K7:K10"/>
    <mergeCell ref="L7:L10"/>
    <mergeCell ref="D9:D10"/>
    <mergeCell ref="C5:C6"/>
    <mergeCell ref="D5:D6"/>
    <mergeCell ref="E5:E6"/>
    <mergeCell ref="H5:H6"/>
    <mergeCell ref="I5:I6"/>
    <mergeCell ref="L11:L15"/>
    <mergeCell ref="D14:D15"/>
    <mergeCell ref="E14:E15"/>
    <mergeCell ref="F14:F15"/>
    <mergeCell ref="E9:E10"/>
    <mergeCell ref="K11:K15"/>
    <mergeCell ref="J11:J15"/>
    <mergeCell ref="C11:C15"/>
    <mergeCell ref="D11:D13"/>
    <mergeCell ref="E11:E13"/>
    <mergeCell ref="H11:H15"/>
    <mergeCell ref="I11:I15"/>
    <mergeCell ref="L16:L18"/>
    <mergeCell ref="C19:C20"/>
    <mergeCell ref="D19:D20"/>
    <mergeCell ref="E19:E20"/>
    <mergeCell ref="H19:H20"/>
    <mergeCell ref="I19:I20"/>
    <mergeCell ref="J19:J20"/>
    <mergeCell ref="K19:K20"/>
    <mergeCell ref="C16:C18"/>
    <mergeCell ref="D16:D18"/>
    <mergeCell ref="E16:E18"/>
    <mergeCell ref="F16:F17"/>
    <mergeCell ref="H16:H18"/>
    <mergeCell ref="I16:I18"/>
    <mergeCell ref="N19:N20"/>
    <mergeCell ref="Q5:Q6"/>
    <mergeCell ref="L19:L20"/>
    <mergeCell ref="C21:H21"/>
    <mergeCell ref="J21:L21"/>
    <mergeCell ref="N5:N6"/>
    <mergeCell ref="O5:O6"/>
    <mergeCell ref="P5:P6"/>
    <mergeCell ref="J16:J18"/>
    <mergeCell ref="K16:K18"/>
    <mergeCell ref="P19:P20"/>
    <mergeCell ref="Q19:Q20"/>
    <mergeCell ref="O19:O20"/>
    <mergeCell ref="O16:O18"/>
    <mergeCell ref="Q7:Q10"/>
    <mergeCell ref="O7:O10"/>
    <mergeCell ref="N7:N10"/>
    <mergeCell ref="P7:P10"/>
    <mergeCell ref="P16:P18"/>
    <mergeCell ref="Q16:Q18"/>
    <mergeCell ref="N16:N18"/>
    <mergeCell ref="N11:N15"/>
    <mergeCell ref="O11:O15"/>
    <mergeCell ref="P11:P15"/>
    <mergeCell ref="Q11:Q15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72"/>
  <pageSetup paperSize="9" orientation="portrait" r:id="rId1"/>
  <headerFooter>
    <oddHeader>&amp;C&amp;"굴림체,굵게"&amp;22&amp;U개 별 요 인 비 교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C1:Q25"/>
  <sheetViews>
    <sheetView view="pageBreakPreview" zoomScale="85" zoomScaleNormal="85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3.5703125" style="113" customWidth="1"/>
    <col min="3" max="3" width="7.140625" style="113" customWidth="1"/>
    <col min="4" max="4" width="0.85546875" style="113" customWidth="1"/>
    <col min="5" max="5" width="16.7109375" style="152" customWidth="1"/>
    <col min="6" max="6" width="0.85546875" style="113" customWidth="1"/>
    <col min="7" max="7" width="26.7109375" style="152" customWidth="1"/>
    <col min="8" max="8" width="11.5703125" style="153" customWidth="1"/>
    <col min="9" max="9" width="11.5703125" style="113" customWidth="1"/>
    <col min="10" max="10" width="0.85546875" style="113" customWidth="1"/>
    <col min="11" max="11" width="15.5703125" style="113" customWidth="1"/>
    <col min="12" max="12" width="0.85546875" style="113" customWidth="1"/>
    <col min="13" max="13" width="3.5703125" style="113" customWidth="1"/>
    <col min="14" max="14" width="11.7109375" style="113" customWidth="1"/>
    <col min="15" max="15" width="20.85546875" style="113" customWidth="1"/>
    <col min="16" max="16" width="9.140625" style="113"/>
    <col min="17" max="17" width="17.42578125" style="113" customWidth="1"/>
    <col min="18" max="16384" width="9.140625" style="113"/>
  </cols>
  <sheetData>
    <row r="1" spans="3:17" ht="13.5" customHeight="1">
      <c r="C1" s="135"/>
      <c r="D1" s="135"/>
      <c r="E1" s="136"/>
      <c r="F1" s="137"/>
      <c r="G1" s="136"/>
      <c r="H1" s="166" t="s">
        <v>308</v>
      </c>
      <c r="I1" s="167">
        <v>1</v>
      </c>
      <c r="J1" s="137"/>
      <c r="K1" s="137"/>
      <c r="L1" s="137"/>
    </row>
    <row r="2" spans="3:17" ht="17.25" customHeight="1">
      <c r="C2" s="247" t="s">
        <v>180</v>
      </c>
      <c r="D2" s="248" t="s">
        <v>181</v>
      </c>
      <c r="E2" s="249"/>
      <c r="F2" s="248" t="s">
        <v>182</v>
      </c>
      <c r="G2" s="249"/>
      <c r="H2" s="252" t="s">
        <v>183</v>
      </c>
      <c r="I2" s="252"/>
      <c r="J2" s="248" t="s">
        <v>184</v>
      </c>
      <c r="K2" s="286"/>
      <c r="L2" s="287"/>
    </row>
    <row r="3" spans="3:17" ht="17.25" customHeight="1">
      <c r="C3" s="206"/>
      <c r="D3" s="218"/>
      <c r="E3" s="250"/>
      <c r="F3" s="218"/>
      <c r="G3" s="250"/>
      <c r="H3" s="138" t="s">
        <v>185</v>
      </c>
      <c r="I3" s="117" t="s">
        <v>186</v>
      </c>
      <c r="J3" s="218"/>
      <c r="K3" s="288"/>
      <c r="L3" s="266"/>
    </row>
    <row r="4" spans="3:17" ht="17.25" customHeight="1" thickBot="1">
      <c r="C4" s="206"/>
      <c r="D4" s="213"/>
      <c r="E4" s="251"/>
      <c r="F4" s="213"/>
      <c r="G4" s="251"/>
      <c r="H4" s="141" t="e">
        <f>VLOOKUP($I$1,#REF!,8,0)</f>
        <v>#REF!</v>
      </c>
      <c r="I4" s="121">
        <f>I1</f>
        <v>1</v>
      </c>
      <c r="J4" s="213"/>
      <c r="K4" s="289"/>
      <c r="L4" s="290"/>
      <c r="N4" s="139"/>
      <c r="O4" s="165" t="s">
        <v>306</v>
      </c>
      <c r="P4" s="139"/>
      <c r="Q4" s="165" t="s">
        <v>305</v>
      </c>
    </row>
    <row r="5" spans="3:17" ht="26.25" customHeight="1" thickBot="1">
      <c r="C5" s="225" t="s">
        <v>187</v>
      </c>
      <c r="D5" s="212"/>
      <c r="E5" s="274" t="s">
        <v>219</v>
      </c>
      <c r="F5" s="123"/>
      <c r="G5" s="143" t="s">
        <v>220</v>
      </c>
      <c r="H5" s="228">
        <v>1</v>
      </c>
      <c r="I5" s="277" t="e">
        <f>VLOOKUP($I$1,#REF!,13,0)</f>
        <v>#REF!</v>
      </c>
      <c r="J5" s="212"/>
      <c r="K5" s="237" t="e">
        <f>Q5</f>
        <v>#REF!</v>
      </c>
      <c r="L5" s="265"/>
      <c r="N5" s="201" t="e">
        <f>IF(I5=1,"유사함.","본건은 비교표준지 대비 ")</f>
        <v>#REF!</v>
      </c>
      <c r="O5" s="264" t="s">
        <v>304</v>
      </c>
      <c r="P5" s="190" t="e">
        <f>IF(I5=1,"",IF(I5&gt;1,"에서 우세함.","에서 열세함."))</f>
        <v>#REF!</v>
      </c>
      <c r="Q5" s="191" t="e">
        <f>IF(N5="유사함.",N5,N5&amp;O5&amp;P5)</f>
        <v>#REF!</v>
      </c>
    </row>
    <row r="6" spans="3:17" ht="26.25" customHeight="1" thickBot="1">
      <c r="C6" s="226"/>
      <c r="D6" s="218"/>
      <c r="E6" s="275"/>
      <c r="F6" s="119"/>
      <c r="G6" s="145" t="s">
        <v>221</v>
      </c>
      <c r="H6" s="232"/>
      <c r="I6" s="278"/>
      <c r="J6" s="218"/>
      <c r="K6" s="238"/>
      <c r="L6" s="266"/>
      <c r="N6" s="201"/>
      <c r="O6" s="264"/>
      <c r="P6" s="190"/>
      <c r="Q6" s="191"/>
    </row>
    <row r="7" spans="3:17" ht="26.25" customHeight="1" thickBot="1">
      <c r="C7" s="226"/>
      <c r="D7" s="116"/>
      <c r="E7" s="275"/>
      <c r="F7" s="123"/>
      <c r="G7" s="143" t="s">
        <v>222</v>
      </c>
      <c r="H7" s="232"/>
      <c r="I7" s="278"/>
      <c r="J7" s="116"/>
      <c r="K7" s="238"/>
      <c r="L7" s="140"/>
      <c r="N7" s="201"/>
      <c r="O7" s="264"/>
      <c r="P7" s="190"/>
      <c r="Q7" s="191"/>
    </row>
    <row r="8" spans="3:17" ht="26.25" customHeight="1" thickBot="1">
      <c r="C8" s="226"/>
      <c r="D8" s="116"/>
      <c r="E8" s="275"/>
      <c r="F8" s="123"/>
      <c r="G8" s="143" t="s">
        <v>223</v>
      </c>
      <c r="H8" s="232"/>
      <c r="I8" s="278"/>
      <c r="J8" s="116"/>
      <c r="K8" s="238"/>
      <c r="L8" s="140"/>
      <c r="N8" s="201"/>
      <c r="O8" s="264"/>
      <c r="P8" s="190"/>
      <c r="Q8" s="191"/>
    </row>
    <row r="9" spans="3:17" ht="26.25" customHeight="1" thickBot="1">
      <c r="C9" s="226"/>
      <c r="D9" s="116"/>
      <c r="E9" s="275"/>
      <c r="F9" s="116"/>
      <c r="G9" s="146" t="s">
        <v>224</v>
      </c>
      <c r="H9" s="232"/>
      <c r="I9" s="278"/>
      <c r="J9" s="116"/>
      <c r="K9" s="238"/>
      <c r="L9" s="140"/>
      <c r="N9" s="201"/>
      <c r="O9" s="264"/>
      <c r="P9" s="190"/>
      <c r="Q9" s="191"/>
    </row>
    <row r="10" spans="3:17" ht="26.25" customHeight="1" thickBot="1">
      <c r="C10" s="227"/>
      <c r="D10" s="116"/>
      <c r="E10" s="276"/>
      <c r="F10" s="116"/>
      <c r="G10" s="147" t="s">
        <v>225</v>
      </c>
      <c r="H10" s="233"/>
      <c r="I10" s="279"/>
      <c r="J10" s="119"/>
      <c r="K10" s="239"/>
      <c r="L10" s="142"/>
      <c r="N10" s="201"/>
      <c r="O10" s="264"/>
      <c r="P10" s="190"/>
      <c r="Q10" s="191"/>
    </row>
    <row r="11" spans="3:17" ht="26.25" customHeight="1" thickBot="1">
      <c r="C11" s="225" t="s">
        <v>191</v>
      </c>
      <c r="D11" s="132"/>
      <c r="E11" s="143" t="s">
        <v>192</v>
      </c>
      <c r="F11" s="132"/>
      <c r="G11" s="143" t="s">
        <v>193</v>
      </c>
      <c r="H11" s="228">
        <v>1</v>
      </c>
      <c r="I11" s="283" t="e">
        <f>VLOOKUP($I$1,#REF!,14,0)</f>
        <v>#REF!</v>
      </c>
      <c r="J11" s="126"/>
      <c r="K11" s="237" t="e">
        <f>Q11</f>
        <v>#REF!</v>
      </c>
      <c r="L11" s="144"/>
      <c r="N11" s="201" t="e">
        <f>IF(I11=1,"유사함.","본건은 비교표준지 대비 ")</f>
        <v>#REF!</v>
      </c>
      <c r="O11" s="264"/>
      <c r="P11" s="190" t="e">
        <f>IF(I11=1,"",IF(I11&gt;1,"에서 우세함.","에서 열세함."))</f>
        <v>#REF!</v>
      </c>
      <c r="Q11" s="191" t="e">
        <f>IF(N11="유사함.",N11,N11&amp;O11&amp;P11)</f>
        <v>#REF!</v>
      </c>
    </row>
    <row r="12" spans="3:17" ht="26.25" customHeight="1" thickBot="1">
      <c r="C12" s="226"/>
      <c r="D12" s="130"/>
      <c r="E12" s="223" t="s">
        <v>226</v>
      </c>
      <c r="F12" s="132"/>
      <c r="G12" s="143" t="s">
        <v>227</v>
      </c>
      <c r="H12" s="232"/>
      <c r="I12" s="284"/>
      <c r="J12" s="116"/>
      <c r="K12" s="238"/>
      <c r="L12" s="140"/>
      <c r="N12" s="201"/>
      <c r="O12" s="264"/>
      <c r="P12" s="190"/>
      <c r="Q12" s="191"/>
    </row>
    <row r="13" spans="3:17" ht="26.25" customHeight="1" thickBot="1">
      <c r="C13" s="226"/>
      <c r="D13" s="118"/>
      <c r="E13" s="267"/>
      <c r="F13" s="132"/>
      <c r="G13" s="143" t="s">
        <v>228</v>
      </c>
      <c r="H13" s="232"/>
      <c r="I13" s="284"/>
      <c r="J13" s="116"/>
      <c r="K13" s="238"/>
      <c r="L13" s="140"/>
      <c r="N13" s="201"/>
      <c r="O13" s="264"/>
      <c r="P13" s="190"/>
      <c r="Q13" s="191"/>
    </row>
    <row r="14" spans="3:17" ht="26.25" customHeight="1" thickBot="1">
      <c r="C14" s="226"/>
      <c r="D14" s="118"/>
      <c r="E14" s="267"/>
      <c r="F14" s="132"/>
      <c r="G14" s="143" t="s">
        <v>205</v>
      </c>
      <c r="H14" s="232"/>
      <c r="I14" s="284"/>
      <c r="J14" s="116"/>
      <c r="K14" s="238"/>
      <c r="L14" s="140"/>
      <c r="N14" s="201"/>
      <c r="O14" s="264"/>
      <c r="P14" s="190"/>
      <c r="Q14" s="191"/>
    </row>
    <row r="15" spans="3:17" ht="26.25" customHeight="1" thickBot="1">
      <c r="C15" s="226"/>
      <c r="D15" s="118"/>
      <c r="E15" s="267"/>
      <c r="F15" s="132"/>
      <c r="G15" s="143" t="s">
        <v>229</v>
      </c>
      <c r="H15" s="232"/>
      <c r="I15" s="284"/>
      <c r="J15" s="116"/>
      <c r="K15" s="238"/>
      <c r="L15" s="140"/>
      <c r="N15" s="201"/>
      <c r="O15" s="264"/>
      <c r="P15" s="190"/>
      <c r="Q15" s="191"/>
    </row>
    <row r="16" spans="3:17" ht="26.25" customHeight="1" thickBot="1">
      <c r="C16" s="226"/>
      <c r="D16" s="122"/>
      <c r="E16" s="224"/>
      <c r="F16" s="132"/>
      <c r="G16" s="143" t="s">
        <v>230</v>
      </c>
      <c r="H16" s="232"/>
      <c r="I16" s="284"/>
      <c r="J16" s="116"/>
      <c r="K16" s="238"/>
      <c r="L16" s="140"/>
      <c r="N16" s="201"/>
      <c r="O16" s="264"/>
      <c r="P16" s="190"/>
      <c r="Q16" s="191"/>
    </row>
    <row r="17" spans="3:17" ht="26.25" customHeight="1" thickBot="1">
      <c r="C17" s="227"/>
      <c r="D17" s="132"/>
      <c r="E17" s="143" t="s">
        <v>194</v>
      </c>
      <c r="F17" s="132"/>
      <c r="G17" s="143" t="s">
        <v>195</v>
      </c>
      <c r="H17" s="233"/>
      <c r="I17" s="285"/>
      <c r="J17" s="119"/>
      <c r="K17" s="239"/>
      <c r="L17" s="142"/>
      <c r="N17" s="201"/>
      <c r="O17" s="264"/>
      <c r="P17" s="190"/>
      <c r="Q17" s="191"/>
    </row>
    <row r="18" spans="3:17" ht="26.25" customHeight="1" thickBot="1">
      <c r="C18" s="225" t="s">
        <v>209</v>
      </c>
      <c r="D18" s="280"/>
      <c r="E18" s="281" t="s">
        <v>210</v>
      </c>
      <c r="F18" s="132"/>
      <c r="G18" s="143" t="s">
        <v>212</v>
      </c>
      <c r="H18" s="228">
        <v>1</v>
      </c>
      <c r="I18" s="277" t="e">
        <f>VLOOKUP($I$1,#REF!,16,0)</f>
        <v>#REF!</v>
      </c>
      <c r="J18" s="253"/>
      <c r="K18" s="203" t="e">
        <f>Q18</f>
        <v>#REF!</v>
      </c>
      <c r="L18" s="263"/>
      <c r="N18" s="201" t="e">
        <f>IF(I18=1,"유사함.","본건은 비교표준지 대비 ")</f>
        <v>#REF!</v>
      </c>
      <c r="O18" s="264"/>
      <c r="P18" s="190" t="e">
        <f>IF(I18=1,"",IF(I18&gt;1,"에서 우세함.","에서 열세함."))</f>
        <v>#REF!</v>
      </c>
      <c r="Q18" s="191" t="e">
        <f>IF(N18="유사함.",N18,N18&amp;O18&amp;P18)</f>
        <v>#REF!</v>
      </c>
    </row>
    <row r="19" spans="3:17" ht="26.25" customHeight="1" thickBot="1">
      <c r="C19" s="226"/>
      <c r="D19" s="280"/>
      <c r="E19" s="282"/>
      <c r="F19" s="130"/>
      <c r="G19" s="149" t="s">
        <v>231</v>
      </c>
      <c r="H19" s="232"/>
      <c r="I19" s="278"/>
      <c r="J19" s="253"/>
      <c r="K19" s="203"/>
      <c r="L19" s="263"/>
      <c r="N19" s="201"/>
      <c r="O19" s="264"/>
      <c r="P19" s="190"/>
      <c r="Q19" s="191"/>
    </row>
    <row r="20" spans="3:17" ht="26.25" customHeight="1" thickBot="1">
      <c r="C20" s="226"/>
      <c r="D20" s="280"/>
      <c r="E20" s="282"/>
      <c r="F20" s="122"/>
      <c r="G20" s="150" t="s">
        <v>232</v>
      </c>
      <c r="H20" s="232"/>
      <c r="I20" s="278"/>
      <c r="J20" s="253"/>
      <c r="K20" s="203"/>
      <c r="L20" s="263"/>
      <c r="N20" s="201"/>
      <c r="O20" s="264"/>
      <c r="P20" s="190"/>
      <c r="Q20" s="191"/>
    </row>
    <row r="21" spans="3:17" ht="26.25" customHeight="1" thickBot="1">
      <c r="C21" s="226"/>
      <c r="D21" s="280"/>
      <c r="E21" s="282"/>
      <c r="F21" s="132"/>
      <c r="G21" s="143" t="s">
        <v>233</v>
      </c>
      <c r="H21" s="232"/>
      <c r="I21" s="278"/>
      <c r="J21" s="253"/>
      <c r="K21" s="203"/>
      <c r="L21" s="263"/>
      <c r="N21" s="201"/>
      <c r="O21" s="264"/>
      <c r="P21" s="190"/>
      <c r="Q21" s="191"/>
    </row>
    <row r="22" spans="3:17" ht="26.25" customHeight="1" thickBot="1">
      <c r="C22" s="205" t="s">
        <v>214</v>
      </c>
      <c r="D22" s="212"/>
      <c r="E22" s="211" t="s">
        <v>178</v>
      </c>
      <c r="F22" s="123"/>
      <c r="G22" s="143" t="s">
        <v>215</v>
      </c>
      <c r="H22" s="214">
        <v>1</v>
      </c>
      <c r="I22" s="273" t="e">
        <f>VLOOKUP($I$1,#REF!,17,0)</f>
        <v>#REF!</v>
      </c>
      <c r="J22" s="253"/>
      <c r="K22" s="203" t="e">
        <f>Q22</f>
        <v>#REF!</v>
      </c>
      <c r="L22" s="263"/>
      <c r="N22" s="201" t="e">
        <f>IF(I22=1,"유사함.","본건은 비교표준지 대비 ")</f>
        <v>#REF!</v>
      </c>
      <c r="O22" s="264"/>
      <c r="P22" s="190" t="e">
        <f>IF(I22=1,"",IF(I22&gt;1,"에서 우세함.","에서 열세함."))</f>
        <v>#REF!</v>
      </c>
      <c r="Q22" s="191" t="e">
        <f>IF(N22="유사함.",N22,N22&amp;O22&amp;P22)</f>
        <v>#REF!</v>
      </c>
    </row>
    <row r="23" spans="3:17" ht="26.25" customHeight="1" thickBot="1">
      <c r="C23" s="206"/>
      <c r="D23" s="213"/>
      <c r="E23" s="211"/>
      <c r="F23" s="123"/>
      <c r="G23" s="143" t="s">
        <v>178</v>
      </c>
      <c r="H23" s="215"/>
      <c r="I23" s="273"/>
      <c r="J23" s="253"/>
      <c r="K23" s="203"/>
      <c r="L23" s="263"/>
      <c r="N23" s="201"/>
      <c r="O23" s="264"/>
      <c r="P23" s="190"/>
      <c r="Q23" s="191"/>
    </row>
    <row r="24" spans="3:17" ht="39" customHeight="1">
      <c r="C24" s="268" t="s">
        <v>234</v>
      </c>
      <c r="D24" s="269"/>
      <c r="E24" s="270"/>
      <c r="F24" s="270"/>
      <c r="G24" s="270"/>
      <c r="H24" s="151"/>
      <c r="I24" s="133" t="e">
        <f>I5*I11*I18*I22</f>
        <v>#REF!</v>
      </c>
      <c r="J24" s="271"/>
      <c r="K24" s="196"/>
      <c r="L24" s="272"/>
    </row>
    <row r="25" spans="3:17" ht="30.75" customHeight="1"/>
  </sheetData>
  <mergeCells count="52">
    <mergeCell ref="C2:C4"/>
    <mergeCell ref="D2:E4"/>
    <mergeCell ref="F2:G4"/>
    <mergeCell ref="H2:I2"/>
    <mergeCell ref="J2:L4"/>
    <mergeCell ref="I5:I10"/>
    <mergeCell ref="C18:C21"/>
    <mergeCell ref="D18:D21"/>
    <mergeCell ref="E18:E21"/>
    <mergeCell ref="H18:H21"/>
    <mergeCell ref="I18:I21"/>
    <mergeCell ref="C11:C17"/>
    <mergeCell ref="H11:H17"/>
    <mergeCell ref="I11:I17"/>
    <mergeCell ref="E12:E16"/>
    <mergeCell ref="C24:G24"/>
    <mergeCell ref="J24:L24"/>
    <mergeCell ref="N5:N10"/>
    <mergeCell ref="E22:E23"/>
    <mergeCell ref="H22:H23"/>
    <mergeCell ref="I22:I23"/>
    <mergeCell ref="J22:J23"/>
    <mergeCell ref="C22:C23"/>
    <mergeCell ref="D22:D23"/>
    <mergeCell ref="J5:J6"/>
    <mergeCell ref="J18:J21"/>
    <mergeCell ref="C5:C10"/>
    <mergeCell ref="D5:D6"/>
    <mergeCell ref="E5:E10"/>
    <mergeCell ref="H5:H10"/>
    <mergeCell ref="P5:P10"/>
    <mergeCell ref="P22:P23"/>
    <mergeCell ref="K22:K23"/>
    <mergeCell ref="L22:L23"/>
    <mergeCell ref="P18:P21"/>
    <mergeCell ref="K11:K17"/>
    <mergeCell ref="Q5:Q10"/>
    <mergeCell ref="K18:K21"/>
    <mergeCell ref="L18:L21"/>
    <mergeCell ref="N22:N23"/>
    <mergeCell ref="O22:O23"/>
    <mergeCell ref="N11:N17"/>
    <mergeCell ref="O11:O17"/>
    <mergeCell ref="P11:P17"/>
    <mergeCell ref="Q11:Q17"/>
    <mergeCell ref="N18:N21"/>
    <mergeCell ref="O18:O21"/>
    <mergeCell ref="Q18:Q21"/>
    <mergeCell ref="Q22:Q23"/>
    <mergeCell ref="K5:K10"/>
    <mergeCell ref="L5:L6"/>
    <mergeCell ref="O5:O10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61"/>
  <pageSetup paperSize="9" orientation="portrait" r:id="rId1"/>
  <headerFooter alignWithMargins="0">
    <oddHeader>&amp;C&amp;"굴림체,굵게"&amp;22&amp;U개 별 요 인 비 교 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C1:Q37"/>
  <sheetViews>
    <sheetView view="pageBreakPreview" zoomScale="85" zoomScaleNormal="100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3.5703125" style="113" customWidth="1"/>
    <col min="3" max="3" width="7.140625" style="113" customWidth="1"/>
    <col min="4" max="4" width="0.85546875" style="113" customWidth="1"/>
    <col min="5" max="5" width="16.7109375" style="152" customWidth="1"/>
    <col min="6" max="6" width="0.85546875" style="113" customWidth="1"/>
    <col min="7" max="7" width="26.7109375" style="113" customWidth="1"/>
    <col min="8" max="9" width="11.5703125" style="113" customWidth="1"/>
    <col min="10" max="10" width="0.85546875" style="113" customWidth="1"/>
    <col min="11" max="11" width="15.5703125" style="113" customWidth="1"/>
    <col min="12" max="12" width="0.85546875" style="113" customWidth="1"/>
    <col min="13" max="13" width="3.5703125" style="113" customWidth="1"/>
    <col min="14" max="14" width="11.85546875" style="113" customWidth="1"/>
    <col min="15" max="15" width="17" style="113" customWidth="1"/>
    <col min="16" max="16" width="11.85546875" style="113" customWidth="1"/>
    <col min="17" max="17" width="14.5703125" style="113" customWidth="1"/>
    <col min="18" max="16384" width="9.140625" style="113"/>
  </cols>
  <sheetData>
    <row r="1" spans="3:17" ht="13.5" customHeight="1">
      <c r="C1" s="135"/>
      <c r="D1" s="135"/>
      <c r="E1" s="136"/>
      <c r="F1" s="137"/>
      <c r="G1" s="136"/>
      <c r="H1" s="166" t="s">
        <v>308</v>
      </c>
      <c r="I1" s="167">
        <v>1</v>
      </c>
      <c r="J1" s="137"/>
      <c r="K1" s="137"/>
      <c r="L1" s="137"/>
    </row>
    <row r="2" spans="3:17" ht="15" customHeight="1">
      <c r="C2" s="247" t="s">
        <v>180</v>
      </c>
      <c r="D2" s="248" t="s">
        <v>181</v>
      </c>
      <c r="E2" s="249"/>
      <c r="F2" s="248" t="s">
        <v>182</v>
      </c>
      <c r="G2" s="249"/>
      <c r="H2" s="252" t="s">
        <v>183</v>
      </c>
      <c r="I2" s="252"/>
      <c r="J2" s="248" t="s">
        <v>184</v>
      </c>
      <c r="K2" s="286"/>
      <c r="L2" s="287"/>
    </row>
    <row r="3" spans="3:17" ht="15" customHeight="1">
      <c r="C3" s="206"/>
      <c r="D3" s="218"/>
      <c r="E3" s="250"/>
      <c r="F3" s="218"/>
      <c r="G3" s="250"/>
      <c r="H3" s="117" t="s">
        <v>185</v>
      </c>
      <c r="I3" s="154" t="s">
        <v>186</v>
      </c>
      <c r="J3" s="218"/>
      <c r="K3" s="288"/>
      <c r="L3" s="266"/>
    </row>
    <row r="4" spans="3:17" ht="15" customHeight="1" thickBot="1">
      <c r="C4" s="206"/>
      <c r="D4" s="213"/>
      <c r="E4" s="251"/>
      <c r="F4" s="213"/>
      <c r="G4" s="251"/>
      <c r="H4" s="155" t="e">
        <f>VLOOKUP($I$1,#REF!,8,0)</f>
        <v>#REF!</v>
      </c>
      <c r="I4" s="155">
        <f>I1</f>
        <v>1</v>
      </c>
      <c r="J4" s="213"/>
      <c r="K4" s="289"/>
      <c r="L4" s="290"/>
      <c r="O4" s="165" t="s">
        <v>306</v>
      </c>
      <c r="P4" s="139"/>
      <c r="Q4" s="165" t="s">
        <v>305</v>
      </c>
    </row>
    <row r="5" spans="3:17" ht="18.95" customHeight="1" thickBot="1">
      <c r="C5" s="205" t="s">
        <v>235</v>
      </c>
      <c r="D5" s="253"/>
      <c r="E5" s="281" t="s">
        <v>236</v>
      </c>
      <c r="F5" s="123"/>
      <c r="G5" s="124" t="s">
        <v>237</v>
      </c>
      <c r="H5" s="291" t="s">
        <v>238</v>
      </c>
      <c r="I5" s="273" t="e">
        <f>VLOOKUP($I$1,#REF!,12,0)</f>
        <v>#REF!</v>
      </c>
      <c r="J5" s="218"/>
      <c r="K5" s="239" t="e">
        <f>Q5</f>
        <v>#REF!</v>
      </c>
      <c r="L5" s="266"/>
      <c r="N5" s="201" t="e">
        <f>IF(I5=1,"유사함.","본건은 비교표준지 대비 ")</f>
        <v>#REF!</v>
      </c>
      <c r="O5" s="264" t="s">
        <v>304</v>
      </c>
      <c r="P5" s="190" t="e">
        <f>IF(I5=1,"",IF(I5&gt;1,"에서 우세함.","에서 열세함."))</f>
        <v>#REF!</v>
      </c>
      <c r="Q5" s="191" t="e">
        <f>IF(N5="유사함.",N5,N5&amp;O5&amp;P5)</f>
        <v>#REF!</v>
      </c>
    </row>
    <row r="6" spans="3:17" ht="18.95" customHeight="1" thickBot="1">
      <c r="C6" s="205"/>
      <c r="D6" s="253"/>
      <c r="E6" s="281"/>
      <c r="F6" s="123"/>
      <c r="G6" s="124" t="s">
        <v>239</v>
      </c>
      <c r="H6" s="292"/>
      <c r="I6" s="273"/>
      <c r="J6" s="218"/>
      <c r="K6" s="293"/>
      <c r="L6" s="266"/>
      <c r="N6" s="201"/>
      <c r="O6" s="264"/>
      <c r="P6" s="190"/>
      <c r="Q6" s="191"/>
    </row>
    <row r="7" spans="3:17" ht="18.95" customHeight="1" thickBot="1">
      <c r="C7" s="205"/>
      <c r="D7" s="253"/>
      <c r="E7" s="281"/>
      <c r="F7" s="123"/>
      <c r="G7" s="124" t="s">
        <v>240</v>
      </c>
      <c r="H7" s="292"/>
      <c r="I7" s="273"/>
      <c r="J7" s="218"/>
      <c r="K7" s="293"/>
      <c r="L7" s="266"/>
      <c r="N7" s="201"/>
      <c r="O7" s="264"/>
      <c r="P7" s="190"/>
      <c r="Q7" s="191"/>
    </row>
    <row r="8" spans="3:17" ht="18.95" customHeight="1" thickBot="1">
      <c r="C8" s="206"/>
      <c r="D8" s="253"/>
      <c r="E8" s="282"/>
      <c r="F8" s="123"/>
      <c r="G8" s="124" t="s">
        <v>241</v>
      </c>
      <c r="H8" s="292"/>
      <c r="I8" s="273"/>
      <c r="J8" s="213"/>
      <c r="K8" s="299"/>
      <c r="L8" s="266"/>
      <c r="N8" s="201"/>
      <c r="O8" s="264"/>
      <c r="P8" s="190"/>
      <c r="Q8" s="191"/>
    </row>
    <row r="9" spans="3:17" ht="20.25" customHeight="1" thickBot="1">
      <c r="C9" s="205" t="s">
        <v>187</v>
      </c>
      <c r="D9" s="212"/>
      <c r="E9" s="274" t="s">
        <v>242</v>
      </c>
      <c r="F9" s="123"/>
      <c r="G9" s="124" t="s">
        <v>243</v>
      </c>
      <c r="H9" s="291" t="s">
        <v>238</v>
      </c>
      <c r="I9" s="273" t="e">
        <f>VLOOKUP($I$1,#REF!,13,0)</f>
        <v>#REF!</v>
      </c>
      <c r="J9" s="212"/>
      <c r="K9" s="203" t="e">
        <f>Q9</f>
        <v>#REF!</v>
      </c>
      <c r="L9" s="263"/>
      <c r="N9" s="201" t="e">
        <f>IF(I9=1,"유사함.","본건은 비교표준지 대비 ")</f>
        <v>#REF!</v>
      </c>
      <c r="O9" s="264" t="s">
        <v>304</v>
      </c>
      <c r="P9" s="190" t="e">
        <f>IF(I9=1,"",IF(I9&gt;1,"에서 우세함.","에서 열세함."))</f>
        <v>#REF!</v>
      </c>
      <c r="Q9" s="191" t="e">
        <f>IF(N9="유사함.",N9,N9&amp;O9&amp;P9)</f>
        <v>#REF!</v>
      </c>
    </row>
    <row r="10" spans="3:17" ht="20.25" customHeight="1" thickBot="1">
      <c r="C10" s="205"/>
      <c r="D10" s="218"/>
      <c r="E10" s="267"/>
      <c r="F10" s="126"/>
      <c r="G10" s="128" t="s">
        <v>244</v>
      </c>
      <c r="H10" s="292"/>
      <c r="I10" s="273"/>
      <c r="J10" s="218"/>
      <c r="K10" s="293"/>
      <c r="L10" s="263"/>
      <c r="N10" s="201"/>
      <c r="O10" s="264"/>
      <c r="P10" s="190"/>
      <c r="Q10" s="191"/>
    </row>
    <row r="11" spans="3:17" ht="21.75" customHeight="1" thickBot="1">
      <c r="C11" s="206"/>
      <c r="D11" s="213"/>
      <c r="E11" s="224"/>
      <c r="F11" s="119"/>
      <c r="G11" s="129" t="s">
        <v>245</v>
      </c>
      <c r="H11" s="292"/>
      <c r="I11" s="273"/>
      <c r="J11" s="213"/>
      <c r="K11" s="293"/>
      <c r="L11" s="263"/>
      <c r="N11" s="201"/>
      <c r="O11" s="264"/>
      <c r="P11" s="190"/>
      <c r="Q11" s="191"/>
    </row>
    <row r="12" spans="3:17" ht="15" customHeight="1" thickBot="1">
      <c r="C12" s="205" t="s">
        <v>246</v>
      </c>
      <c r="D12" s="212"/>
      <c r="E12" s="156" t="s">
        <v>247</v>
      </c>
      <c r="F12" s="212"/>
      <c r="G12" s="223" t="s">
        <v>248</v>
      </c>
      <c r="H12" s="291" t="s">
        <v>238</v>
      </c>
      <c r="I12" s="273" t="e">
        <f>VLOOKUP($I$1,#REF!,14,0)</f>
        <v>#REF!</v>
      </c>
      <c r="J12" s="212"/>
      <c r="K12" s="203" t="e">
        <f>Q12</f>
        <v>#REF!</v>
      </c>
      <c r="L12" s="263"/>
      <c r="N12" s="201" t="e">
        <f>IF(I12=1,"유사함.","본건은 비교표준지 대비 ")</f>
        <v>#REF!</v>
      </c>
      <c r="O12" s="264"/>
      <c r="P12" s="190" t="e">
        <f>IF(I12=1,"",IF(I12&gt;1,"에서 우세함.","에서 열세함."))</f>
        <v>#REF!</v>
      </c>
      <c r="Q12" s="191" t="e">
        <f>IF(N12="유사함.",N12,N12&amp;O12&amp;P12)</f>
        <v>#REF!</v>
      </c>
    </row>
    <row r="13" spans="3:17" ht="15" customHeight="1" thickBot="1">
      <c r="C13" s="205"/>
      <c r="D13" s="218"/>
      <c r="E13" s="157" t="s">
        <v>249</v>
      </c>
      <c r="F13" s="213"/>
      <c r="G13" s="224"/>
      <c r="H13" s="292"/>
      <c r="I13" s="273"/>
      <c r="J13" s="218"/>
      <c r="K13" s="293"/>
      <c r="L13" s="263"/>
      <c r="N13" s="201"/>
      <c r="O13" s="264"/>
      <c r="P13" s="190"/>
      <c r="Q13" s="191"/>
    </row>
    <row r="14" spans="3:17" ht="15" customHeight="1" thickBot="1">
      <c r="C14" s="206"/>
      <c r="D14" s="212"/>
      <c r="E14" s="223" t="s">
        <v>250</v>
      </c>
      <c r="F14" s="126"/>
      <c r="G14" s="128" t="s">
        <v>251</v>
      </c>
      <c r="H14" s="292"/>
      <c r="I14" s="273"/>
      <c r="J14" s="218"/>
      <c r="K14" s="293"/>
      <c r="L14" s="263"/>
      <c r="N14" s="201"/>
      <c r="O14" s="264"/>
      <c r="P14" s="190"/>
      <c r="Q14" s="191"/>
    </row>
    <row r="15" spans="3:17" ht="15" customHeight="1" thickBot="1">
      <c r="C15" s="206"/>
      <c r="D15" s="213"/>
      <c r="E15" s="224"/>
      <c r="F15" s="119"/>
      <c r="G15" s="158" t="s">
        <v>252</v>
      </c>
      <c r="H15" s="292"/>
      <c r="I15" s="273"/>
      <c r="J15" s="218"/>
      <c r="K15" s="293"/>
      <c r="L15" s="263"/>
      <c r="N15" s="201"/>
      <c r="O15" s="264"/>
      <c r="P15" s="190"/>
      <c r="Q15" s="191"/>
    </row>
    <row r="16" spans="3:17" ht="18.95" customHeight="1" thickBot="1">
      <c r="C16" s="206"/>
      <c r="D16" s="123"/>
      <c r="E16" s="143" t="s">
        <v>253</v>
      </c>
      <c r="F16" s="159"/>
      <c r="G16" s="127" t="s">
        <v>254</v>
      </c>
      <c r="H16" s="292"/>
      <c r="I16" s="273"/>
      <c r="J16" s="213"/>
      <c r="K16" s="293"/>
      <c r="L16" s="263"/>
      <c r="N16" s="201"/>
      <c r="O16" s="264"/>
      <c r="P16" s="190"/>
      <c r="Q16" s="191"/>
    </row>
    <row r="17" spans="3:17" ht="18.95" customHeight="1" thickBot="1">
      <c r="C17" s="225" t="s">
        <v>202</v>
      </c>
      <c r="D17" s="207"/>
      <c r="E17" s="281" t="s">
        <v>255</v>
      </c>
      <c r="F17" s="132"/>
      <c r="G17" s="127" t="s">
        <v>204</v>
      </c>
      <c r="H17" s="294" t="s">
        <v>238</v>
      </c>
      <c r="I17" s="277" t="e">
        <f>VLOOKUP($I$1,#REF!,15,0)</f>
        <v>#REF!</v>
      </c>
      <c r="J17" s="212"/>
      <c r="K17" s="237" t="e">
        <f>Q17</f>
        <v>#REF!</v>
      </c>
      <c r="L17" s="265"/>
      <c r="N17" s="201" t="e">
        <f>IF(I17=1,"유사함.","본건은 비교표준지 대비 ")</f>
        <v>#REF!</v>
      </c>
      <c r="O17" s="264"/>
      <c r="P17" s="190" t="e">
        <f>IF(I17=1,"",IF(I17&gt;1,"에서 우세함.","에서 열세함."))</f>
        <v>#REF!</v>
      </c>
      <c r="Q17" s="191" t="e">
        <f>IF(N17="유사함.",N17,N17&amp;O17&amp;P17)</f>
        <v>#REF!</v>
      </c>
    </row>
    <row r="18" spans="3:17" ht="18.95" customHeight="1" thickBot="1">
      <c r="C18" s="226"/>
      <c r="D18" s="208"/>
      <c r="E18" s="281"/>
      <c r="F18" s="132"/>
      <c r="G18" s="127" t="s">
        <v>256</v>
      </c>
      <c r="H18" s="297"/>
      <c r="I18" s="278"/>
      <c r="J18" s="218"/>
      <c r="K18" s="238"/>
      <c r="L18" s="266"/>
      <c r="N18" s="201"/>
      <c r="O18" s="264"/>
      <c r="P18" s="190"/>
      <c r="Q18" s="191"/>
    </row>
    <row r="19" spans="3:17" ht="18.95" customHeight="1" thickBot="1">
      <c r="C19" s="226"/>
      <c r="D19" s="208"/>
      <c r="E19" s="281"/>
      <c r="F19" s="132"/>
      <c r="G19" s="127" t="s">
        <v>257</v>
      </c>
      <c r="H19" s="297"/>
      <c r="I19" s="278"/>
      <c r="J19" s="218"/>
      <c r="K19" s="238"/>
      <c r="L19" s="266"/>
      <c r="N19" s="201"/>
      <c r="O19" s="264"/>
      <c r="P19" s="190"/>
      <c r="Q19" s="191"/>
    </row>
    <row r="20" spans="3:17" ht="18.95" customHeight="1" thickBot="1">
      <c r="C20" s="226"/>
      <c r="D20" s="208"/>
      <c r="E20" s="281"/>
      <c r="F20" s="132"/>
      <c r="G20" s="127" t="s">
        <v>258</v>
      </c>
      <c r="H20" s="297"/>
      <c r="I20" s="278"/>
      <c r="J20" s="218"/>
      <c r="K20" s="238"/>
      <c r="L20" s="266"/>
      <c r="N20" s="201"/>
      <c r="O20" s="264"/>
      <c r="P20" s="190"/>
      <c r="Q20" s="191"/>
    </row>
    <row r="21" spans="3:17" ht="18.95" customHeight="1" thickBot="1">
      <c r="C21" s="226"/>
      <c r="D21" s="208"/>
      <c r="E21" s="281"/>
      <c r="F21" s="132"/>
      <c r="G21" s="127" t="s">
        <v>259</v>
      </c>
      <c r="H21" s="297"/>
      <c r="I21" s="278"/>
      <c r="J21" s="218"/>
      <c r="K21" s="238"/>
      <c r="L21" s="266"/>
      <c r="N21" s="201"/>
      <c r="O21" s="264"/>
      <c r="P21" s="190"/>
      <c r="Q21" s="191"/>
    </row>
    <row r="22" spans="3:17" ht="18.95" customHeight="1" thickBot="1">
      <c r="C22" s="226"/>
      <c r="D22" s="208"/>
      <c r="E22" s="281"/>
      <c r="F22" s="132"/>
      <c r="G22" s="127" t="s">
        <v>260</v>
      </c>
      <c r="H22" s="297"/>
      <c r="I22" s="278"/>
      <c r="J22" s="218"/>
      <c r="K22" s="238"/>
      <c r="L22" s="266"/>
      <c r="N22" s="201"/>
      <c r="O22" s="264"/>
      <c r="P22" s="190"/>
      <c r="Q22" s="191"/>
    </row>
    <row r="23" spans="3:17" ht="18.95" customHeight="1" thickBot="1">
      <c r="C23" s="226"/>
      <c r="D23" s="209"/>
      <c r="E23" s="282"/>
      <c r="F23" s="132"/>
      <c r="G23" s="124" t="s">
        <v>261</v>
      </c>
      <c r="H23" s="297"/>
      <c r="I23" s="278"/>
      <c r="J23" s="218"/>
      <c r="K23" s="238"/>
      <c r="L23" s="266"/>
      <c r="N23" s="201"/>
      <c r="O23" s="264"/>
      <c r="P23" s="190"/>
      <c r="Q23" s="191"/>
    </row>
    <row r="24" spans="3:17" ht="18.95" customHeight="1" thickBot="1">
      <c r="C24" s="226"/>
      <c r="D24" s="280"/>
      <c r="E24" s="282" t="s">
        <v>262</v>
      </c>
      <c r="F24" s="132"/>
      <c r="G24" s="124" t="s">
        <v>228</v>
      </c>
      <c r="H24" s="297"/>
      <c r="I24" s="278"/>
      <c r="J24" s="218"/>
      <c r="K24" s="238"/>
      <c r="L24" s="266"/>
      <c r="N24" s="201"/>
      <c r="O24" s="264"/>
      <c r="P24" s="190"/>
      <c r="Q24" s="191"/>
    </row>
    <row r="25" spans="3:17" ht="18.95" customHeight="1" thickBot="1">
      <c r="C25" s="226"/>
      <c r="D25" s="280"/>
      <c r="E25" s="282"/>
      <c r="F25" s="132"/>
      <c r="G25" s="124" t="s">
        <v>263</v>
      </c>
      <c r="H25" s="297"/>
      <c r="I25" s="278"/>
      <c r="J25" s="218"/>
      <c r="K25" s="238"/>
      <c r="L25" s="266"/>
      <c r="N25" s="201"/>
      <c r="O25" s="264"/>
      <c r="P25" s="190"/>
      <c r="Q25" s="191"/>
    </row>
    <row r="26" spans="3:17" ht="18.95" customHeight="1" thickBot="1">
      <c r="C26" s="226"/>
      <c r="D26" s="280"/>
      <c r="E26" s="282"/>
      <c r="F26" s="132"/>
      <c r="G26" s="124" t="s">
        <v>264</v>
      </c>
      <c r="H26" s="297"/>
      <c r="I26" s="278"/>
      <c r="J26" s="218"/>
      <c r="K26" s="238"/>
      <c r="L26" s="266"/>
      <c r="N26" s="201"/>
      <c r="O26" s="264"/>
      <c r="P26" s="190"/>
      <c r="Q26" s="191"/>
    </row>
    <row r="27" spans="3:17" ht="18.95" customHeight="1" thickBot="1">
      <c r="C27" s="226"/>
      <c r="D27" s="280"/>
      <c r="E27" s="282" t="s">
        <v>265</v>
      </c>
      <c r="F27" s="132"/>
      <c r="G27" s="124" t="s">
        <v>266</v>
      </c>
      <c r="H27" s="297"/>
      <c r="I27" s="278"/>
      <c r="J27" s="218"/>
      <c r="K27" s="238"/>
      <c r="L27" s="266"/>
      <c r="N27" s="201"/>
      <c r="O27" s="264"/>
      <c r="P27" s="190"/>
      <c r="Q27" s="191"/>
    </row>
    <row r="28" spans="3:17" ht="18.95" customHeight="1" thickBot="1">
      <c r="C28" s="226"/>
      <c r="D28" s="280"/>
      <c r="E28" s="282"/>
      <c r="F28" s="132"/>
      <c r="G28" s="124" t="s">
        <v>267</v>
      </c>
      <c r="H28" s="297"/>
      <c r="I28" s="278"/>
      <c r="J28" s="218"/>
      <c r="K28" s="238"/>
      <c r="L28" s="266"/>
      <c r="N28" s="201"/>
      <c r="O28" s="264"/>
      <c r="P28" s="190"/>
      <c r="Q28" s="191"/>
    </row>
    <row r="29" spans="3:17" ht="18.95" customHeight="1" thickBot="1">
      <c r="C29" s="227"/>
      <c r="D29" s="280"/>
      <c r="E29" s="282"/>
      <c r="F29" s="132"/>
      <c r="G29" s="124" t="s">
        <v>268</v>
      </c>
      <c r="H29" s="298"/>
      <c r="I29" s="279"/>
      <c r="J29" s="213"/>
      <c r="K29" s="239"/>
      <c r="L29" s="290"/>
      <c r="N29" s="201"/>
      <c r="O29" s="264"/>
      <c r="P29" s="190"/>
      <c r="Q29" s="191"/>
    </row>
    <row r="30" spans="3:17" ht="18.95" customHeight="1" thickBot="1">
      <c r="C30" s="225" t="s">
        <v>209</v>
      </c>
      <c r="D30" s="280"/>
      <c r="E30" s="281" t="s">
        <v>269</v>
      </c>
      <c r="F30" s="132"/>
      <c r="G30" s="124" t="s">
        <v>270</v>
      </c>
      <c r="H30" s="294" t="s">
        <v>238</v>
      </c>
      <c r="I30" s="277" t="e">
        <f>VLOOKUP($I$1,#REF!,16,0)</f>
        <v>#REF!</v>
      </c>
      <c r="J30" s="253"/>
      <c r="K30" s="203" t="e">
        <f>Q30</f>
        <v>#REF!</v>
      </c>
      <c r="L30" s="263"/>
      <c r="N30" s="201" t="e">
        <f>IF(I30=1,"유사함.","본건은 비교표준지 대비 ")</f>
        <v>#REF!</v>
      </c>
      <c r="O30" s="264"/>
      <c r="P30" s="190" t="e">
        <f>IF(I30=1,"",IF(I30&gt;1,"에서 우세함.","에서 열세함."))</f>
        <v>#REF!</v>
      </c>
      <c r="Q30" s="191" t="e">
        <f>IF(N30="유사함.",N30,N30&amp;O30&amp;P30)</f>
        <v>#REF!</v>
      </c>
    </row>
    <row r="31" spans="3:17" ht="18.95" customHeight="1" thickBot="1">
      <c r="C31" s="226"/>
      <c r="D31" s="280"/>
      <c r="E31" s="282"/>
      <c r="F31" s="132"/>
      <c r="G31" s="124" t="s">
        <v>271</v>
      </c>
      <c r="H31" s="295"/>
      <c r="I31" s="278"/>
      <c r="J31" s="253"/>
      <c r="K31" s="293"/>
      <c r="L31" s="263"/>
      <c r="N31" s="201"/>
      <c r="O31" s="264"/>
      <c r="P31" s="190"/>
      <c r="Q31" s="191"/>
    </row>
    <row r="32" spans="3:17" ht="18.95" customHeight="1" thickBot="1">
      <c r="C32" s="226"/>
      <c r="D32" s="280"/>
      <c r="E32" s="282"/>
      <c r="F32" s="132"/>
      <c r="G32" s="124" t="s">
        <v>272</v>
      </c>
      <c r="H32" s="295"/>
      <c r="I32" s="278"/>
      <c r="J32" s="253"/>
      <c r="K32" s="293"/>
      <c r="L32" s="263"/>
      <c r="N32" s="201"/>
      <c r="O32" s="264"/>
      <c r="P32" s="190"/>
      <c r="Q32" s="191"/>
    </row>
    <row r="33" spans="3:17" ht="18.95" customHeight="1" thickBot="1">
      <c r="C33" s="227"/>
      <c r="D33" s="280"/>
      <c r="E33" s="282"/>
      <c r="F33" s="132"/>
      <c r="G33" s="124" t="s">
        <v>273</v>
      </c>
      <c r="H33" s="296"/>
      <c r="I33" s="279"/>
      <c r="J33" s="253"/>
      <c r="K33" s="293"/>
      <c r="L33" s="263"/>
      <c r="N33" s="201"/>
      <c r="O33" s="264"/>
      <c r="P33" s="190"/>
      <c r="Q33" s="191"/>
    </row>
    <row r="34" spans="3:17" ht="18.95" customHeight="1" thickBot="1">
      <c r="C34" s="205" t="s">
        <v>214</v>
      </c>
      <c r="D34" s="212"/>
      <c r="E34" s="211" t="s">
        <v>178</v>
      </c>
      <c r="F34" s="123"/>
      <c r="G34" s="124" t="s">
        <v>215</v>
      </c>
      <c r="H34" s="291" t="s">
        <v>238</v>
      </c>
      <c r="I34" s="273" t="e">
        <f>VLOOKUP($I$1,#REF!,17,0)</f>
        <v>#REF!</v>
      </c>
      <c r="J34" s="253"/>
      <c r="K34" s="203" t="e">
        <f>Q34</f>
        <v>#REF!</v>
      </c>
      <c r="L34" s="263"/>
      <c r="N34" s="201" t="e">
        <f>IF(I34=1,"유사함.","본건은 비교표준지 대비 ")</f>
        <v>#REF!</v>
      </c>
      <c r="O34" s="264"/>
      <c r="P34" s="190" t="e">
        <f>IF(I34=1,"",IF(I34&gt;1,"에서 우세함.","에서 열세함."))</f>
        <v>#REF!</v>
      </c>
      <c r="Q34" s="191" t="e">
        <f>IF(N34="유사함.",N34,N34&amp;O34&amp;P34)</f>
        <v>#REF!</v>
      </c>
    </row>
    <row r="35" spans="3:17" ht="18.95" customHeight="1" thickBot="1">
      <c r="C35" s="206"/>
      <c r="D35" s="213"/>
      <c r="E35" s="211"/>
      <c r="F35" s="123"/>
      <c r="G35" s="124" t="s">
        <v>178</v>
      </c>
      <c r="H35" s="292"/>
      <c r="I35" s="273"/>
      <c r="J35" s="253"/>
      <c r="K35" s="293"/>
      <c r="L35" s="263"/>
      <c r="N35" s="201"/>
      <c r="O35" s="264"/>
      <c r="P35" s="190"/>
      <c r="Q35" s="191"/>
    </row>
    <row r="36" spans="3:17" ht="27.75" customHeight="1">
      <c r="C36" s="268" t="s">
        <v>234</v>
      </c>
      <c r="D36" s="269"/>
      <c r="E36" s="270"/>
      <c r="F36" s="270"/>
      <c r="G36" s="270"/>
      <c r="H36" s="160"/>
      <c r="I36" s="133" t="e">
        <f>I5*I9*I12*I17*I30*I34</f>
        <v>#REF!</v>
      </c>
      <c r="J36" s="271"/>
      <c r="K36" s="196"/>
      <c r="L36" s="272"/>
    </row>
    <row r="37" spans="3:17" ht="9.75" customHeight="1"/>
  </sheetData>
  <mergeCells count="90">
    <mergeCell ref="C2:C4"/>
    <mergeCell ref="D2:E4"/>
    <mergeCell ref="F2:G4"/>
    <mergeCell ref="H2:I2"/>
    <mergeCell ref="J2:L4"/>
    <mergeCell ref="C5:C8"/>
    <mergeCell ref="D5:D8"/>
    <mergeCell ref="E5:E8"/>
    <mergeCell ref="H5:H8"/>
    <mergeCell ref="I5:I8"/>
    <mergeCell ref="J12:J16"/>
    <mergeCell ref="K12:K16"/>
    <mergeCell ref="C9:C11"/>
    <mergeCell ref="D9:D11"/>
    <mergeCell ref="E9:E11"/>
    <mergeCell ref="H9:H11"/>
    <mergeCell ref="I9:I11"/>
    <mergeCell ref="J5:J8"/>
    <mergeCell ref="K5:K8"/>
    <mergeCell ref="L5:L8"/>
    <mergeCell ref="K9:K11"/>
    <mergeCell ref="J9:J11"/>
    <mergeCell ref="L24:L26"/>
    <mergeCell ref="D27:D29"/>
    <mergeCell ref="E27:E29"/>
    <mergeCell ref="H17:H29"/>
    <mergeCell ref="C12:C16"/>
    <mergeCell ref="D12:D13"/>
    <mergeCell ref="F12:F13"/>
    <mergeCell ref="G12:G13"/>
    <mergeCell ref="D14:D15"/>
    <mergeCell ref="E14:E15"/>
    <mergeCell ref="C17:C29"/>
    <mergeCell ref="D17:D23"/>
    <mergeCell ref="E17:E23"/>
    <mergeCell ref="L12:L16"/>
    <mergeCell ref="H12:H16"/>
    <mergeCell ref="I12:I16"/>
    <mergeCell ref="J34:J35"/>
    <mergeCell ref="J27:J29"/>
    <mergeCell ref="L27:L29"/>
    <mergeCell ref="C30:C33"/>
    <mergeCell ref="D30:D33"/>
    <mergeCell ref="E30:E33"/>
    <mergeCell ref="H30:H33"/>
    <mergeCell ref="I30:I33"/>
    <mergeCell ref="J30:J33"/>
    <mergeCell ref="I17:I29"/>
    <mergeCell ref="J17:J23"/>
    <mergeCell ref="K17:K29"/>
    <mergeCell ref="L17:L23"/>
    <mergeCell ref="D24:D26"/>
    <mergeCell ref="E24:E26"/>
    <mergeCell ref="J24:J26"/>
    <mergeCell ref="C36:G36"/>
    <mergeCell ref="J36:L36"/>
    <mergeCell ref="N9:N11"/>
    <mergeCell ref="O9:O11"/>
    <mergeCell ref="N17:N29"/>
    <mergeCell ref="O17:O29"/>
    <mergeCell ref="C34:C35"/>
    <mergeCell ref="D34:D35"/>
    <mergeCell ref="E34:E35"/>
    <mergeCell ref="H34:H35"/>
    <mergeCell ref="K34:K35"/>
    <mergeCell ref="L34:L35"/>
    <mergeCell ref="K30:K33"/>
    <mergeCell ref="L30:L33"/>
    <mergeCell ref="L9:L11"/>
    <mergeCell ref="I34:I35"/>
    <mergeCell ref="N34:N35"/>
    <mergeCell ref="O34:O35"/>
    <mergeCell ref="P34:P35"/>
    <mergeCell ref="Q34:Q35"/>
    <mergeCell ref="P17:P29"/>
    <mergeCell ref="N30:N33"/>
    <mergeCell ref="O30:O33"/>
    <mergeCell ref="P30:P33"/>
    <mergeCell ref="Q30:Q33"/>
    <mergeCell ref="N5:N8"/>
    <mergeCell ref="O5:O8"/>
    <mergeCell ref="P5:P8"/>
    <mergeCell ref="Q5:Q8"/>
    <mergeCell ref="Q17:Q29"/>
    <mergeCell ref="Q9:Q11"/>
    <mergeCell ref="N12:N16"/>
    <mergeCell ref="O12:O16"/>
    <mergeCell ref="P12:P16"/>
    <mergeCell ref="Q12:Q16"/>
    <mergeCell ref="P9:P11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72"/>
  <pageSetup paperSize="9" scale="93" orientation="portrait" r:id="rId1"/>
  <headerFooter alignWithMargins="0">
    <oddHeader>&amp;C&amp;"굴림체,굵게"&amp;22&amp;U개 별 요 인 비 교 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C1:Q29"/>
  <sheetViews>
    <sheetView view="pageBreakPreview" zoomScale="90" zoomScaleNormal="100" zoomScaleSheetLayoutView="90" workbookViewId="0">
      <selection activeCell="B1" sqref="B1"/>
    </sheetView>
  </sheetViews>
  <sheetFormatPr defaultRowHeight="12"/>
  <cols>
    <col min="1" max="1" width="0.42578125" style="113" customWidth="1"/>
    <col min="2" max="2" width="3.5703125" style="113" customWidth="1"/>
    <col min="3" max="3" width="7.140625" style="113" customWidth="1"/>
    <col min="4" max="4" width="0.85546875" style="113" customWidth="1"/>
    <col min="5" max="5" width="16.7109375" style="152" customWidth="1"/>
    <col min="6" max="6" width="0.85546875" style="113" customWidth="1"/>
    <col min="7" max="7" width="26.7109375" style="113" customWidth="1"/>
    <col min="8" max="9" width="11.5703125" style="113" customWidth="1"/>
    <col min="10" max="10" width="0.85546875" style="113" customWidth="1"/>
    <col min="11" max="11" width="15.5703125" style="113" customWidth="1"/>
    <col min="12" max="12" width="0.85546875" style="113" customWidth="1"/>
    <col min="13" max="13" width="3.5703125" style="113" customWidth="1"/>
    <col min="14" max="14" width="13.42578125" style="113" customWidth="1"/>
    <col min="15" max="15" width="15.42578125" style="113" customWidth="1"/>
    <col min="16" max="16" width="13.42578125" style="113" customWidth="1"/>
    <col min="17" max="17" width="15.42578125" style="113" customWidth="1"/>
    <col min="18" max="16384" width="9.140625" style="113"/>
  </cols>
  <sheetData>
    <row r="1" spans="3:17" ht="13.5" customHeight="1">
      <c r="C1" s="135"/>
      <c r="D1" s="135"/>
      <c r="E1" s="136"/>
      <c r="F1" s="137"/>
      <c r="G1" s="136"/>
      <c r="H1" s="166" t="s">
        <v>308</v>
      </c>
      <c r="I1" s="167">
        <v>1</v>
      </c>
      <c r="J1" s="137"/>
      <c r="K1" s="137"/>
      <c r="L1" s="137"/>
    </row>
    <row r="2" spans="3:17" ht="15" customHeight="1">
      <c r="C2" s="247" t="s">
        <v>180</v>
      </c>
      <c r="D2" s="248" t="s">
        <v>181</v>
      </c>
      <c r="E2" s="249"/>
      <c r="F2" s="248" t="s">
        <v>182</v>
      </c>
      <c r="G2" s="249"/>
      <c r="H2" s="252" t="s">
        <v>183</v>
      </c>
      <c r="I2" s="252"/>
      <c r="J2" s="248" t="s">
        <v>184</v>
      </c>
      <c r="K2" s="286"/>
      <c r="L2" s="287"/>
    </row>
    <row r="3" spans="3:17" ht="15" customHeight="1">
      <c r="C3" s="206"/>
      <c r="D3" s="218"/>
      <c r="E3" s="250"/>
      <c r="F3" s="218"/>
      <c r="G3" s="250"/>
      <c r="H3" s="117" t="s">
        <v>185</v>
      </c>
      <c r="I3" s="154" t="s">
        <v>186</v>
      </c>
      <c r="J3" s="218"/>
      <c r="K3" s="288"/>
      <c r="L3" s="266"/>
    </row>
    <row r="4" spans="3:17" ht="15" customHeight="1" thickBot="1">
      <c r="C4" s="206"/>
      <c r="D4" s="213"/>
      <c r="E4" s="251"/>
      <c r="F4" s="213"/>
      <c r="G4" s="251"/>
      <c r="H4" s="155" t="e">
        <f>VLOOKUP($I$1,#REF!,8,0)</f>
        <v>#REF!</v>
      </c>
      <c r="I4" s="155">
        <f>I1</f>
        <v>1</v>
      </c>
      <c r="J4" s="213"/>
      <c r="K4" s="289"/>
      <c r="L4" s="290"/>
      <c r="N4" s="139"/>
      <c r="O4" s="165" t="s">
        <v>306</v>
      </c>
      <c r="P4" s="139"/>
      <c r="Q4" s="165" t="s">
        <v>305</v>
      </c>
    </row>
    <row r="5" spans="3:17" ht="20.100000000000001" customHeight="1" thickBot="1">
      <c r="C5" s="205" t="s">
        <v>235</v>
      </c>
      <c r="D5" s="253"/>
      <c r="E5" s="281" t="s">
        <v>236</v>
      </c>
      <c r="F5" s="123"/>
      <c r="G5" s="124" t="s">
        <v>274</v>
      </c>
      <c r="H5" s="214">
        <v>1</v>
      </c>
      <c r="I5" s="273" t="e">
        <f>VLOOKUP($I$1,#REF!,12,0)</f>
        <v>#REF!</v>
      </c>
      <c r="J5" s="218"/>
      <c r="K5" s="239" t="e">
        <f>Q5</f>
        <v>#REF!</v>
      </c>
      <c r="L5" s="266"/>
      <c r="N5" s="201" t="e">
        <f>IF(I5=1,"유사함.","본건은 비교표준지 대비 ")</f>
        <v>#REF!</v>
      </c>
      <c r="O5" s="264"/>
      <c r="P5" s="190" t="e">
        <f>IF(I5=1,"",IF(I5&gt;1,"에서 우세함.","에서 열세함."))</f>
        <v>#REF!</v>
      </c>
      <c r="Q5" s="191" t="e">
        <f>IF(N5="유사함.",N5,N5&amp;O5&amp;P5)</f>
        <v>#REF!</v>
      </c>
    </row>
    <row r="6" spans="3:17" ht="20.100000000000001" customHeight="1" thickBot="1">
      <c r="C6" s="205"/>
      <c r="D6" s="253"/>
      <c r="E6" s="281"/>
      <c r="F6" s="123"/>
      <c r="G6" s="124" t="s">
        <v>275</v>
      </c>
      <c r="H6" s="215"/>
      <c r="I6" s="273"/>
      <c r="J6" s="218"/>
      <c r="K6" s="293"/>
      <c r="L6" s="266"/>
      <c r="N6" s="201"/>
      <c r="O6" s="264"/>
      <c r="P6" s="190"/>
      <c r="Q6" s="191"/>
    </row>
    <row r="7" spans="3:17" ht="20.100000000000001" customHeight="1" thickBot="1">
      <c r="C7" s="205"/>
      <c r="D7" s="253"/>
      <c r="E7" s="281"/>
      <c r="F7" s="123"/>
      <c r="G7" s="124" t="s">
        <v>276</v>
      </c>
      <c r="H7" s="215"/>
      <c r="I7" s="273"/>
      <c r="J7" s="218"/>
      <c r="K7" s="293"/>
      <c r="L7" s="266"/>
      <c r="N7" s="201"/>
      <c r="O7" s="264"/>
      <c r="P7" s="190"/>
      <c r="Q7" s="191"/>
    </row>
    <row r="8" spans="3:17" ht="26.1" customHeight="1" thickBot="1">
      <c r="C8" s="205" t="s">
        <v>187</v>
      </c>
      <c r="D8" s="161"/>
      <c r="E8" s="127" t="s">
        <v>277</v>
      </c>
      <c r="F8" s="123"/>
      <c r="G8" s="127" t="s">
        <v>278</v>
      </c>
      <c r="H8" s="214">
        <v>1</v>
      </c>
      <c r="I8" s="273" t="e">
        <f>VLOOKUP($I$1,#REF!,13,0)</f>
        <v>#REF!</v>
      </c>
      <c r="J8" s="212"/>
      <c r="K8" s="203" t="e">
        <f>Q8</f>
        <v>#REF!</v>
      </c>
      <c r="L8" s="263"/>
      <c r="N8" s="201" t="e">
        <f>IF(I8=1,"유사함.","본건은 비교표준지 대비 ")</f>
        <v>#REF!</v>
      </c>
      <c r="O8" s="264" t="str">
        <f>G8</f>
        <v>인근대중교통시설과의 거리 및 편의성</v>
      </c>
      <c r="P8" s="190" t="e">
        <f>IF(I8=1,"",IF(I8&gt;1,"에서 우세함.","에서 열세함."))</f>
        <v>#REF!</v>
      </c>
      <c r="Q8" s="191" t="e">
        <f>IF(N8="유사함.",N8,N8&amp;O8&amp;P8)</f>
        <v>#REF!</v>
      </c>
    </row>
    <row r="9" spans="3:17" ht="26.1" customHeight="1" thickBot="1">
      <c r="C9" s="205"/>
      <c r="D9" s="161"/>
      <c r="E9" s="127" t="s">
        <v>279</v>
      </c>
      <c r="F9" s="123"/>
      <c r="G9" s="127" t="s">
        <v>280</v>
      </c>
      <c r="H9" s="215"/>
      <c r="I9" s="273"/>
      <c r="J9" s="218"/>
      <c r="K9" s="293"/>
      <c r="L9" s="263"/>
      <c r="N9" s="201"/>
      <c r="O9" s="264"/>
      <c r="P9" s="190"/>
      <c r="Q9" s="191"/>
    </row>
    <row r="10" spans="3:17" ht="36.75" customHeight="1" thickBot="1">
      <c r="C10" s="206"/>
      <c r="D10" s="161"/>
      <c r="E10" s="127" t="s">
        <v>281</v>
      </c>
      <c r="F10" s="123"/>
      <c r="G10" s="127" t="s">
        <v>282</v>
      </c>
      <c r="H10" s="215"/>
      <c r="I10" s="273"/>
      <c r="J10" s="213"/>
      <c r="K10" s="293"/>
      <c r="L10" s="263"/>
      <c r="N10" s="201"/>
      <c r="O10" s="264"/>
      <c r="P10" s="190"/>
      <c r="Q10" s="191"/>
    </row>
    <row r="11" spans="3:17" ht="20.100000000000001" customHeight="1" thickBot="1">
      <c r="C11" s="205" t="s">
        <v>246</v>
      </c>
      <c r="D11" s="161"/>
      <c r="E11" s="148" t="s">
        <v>283</v>
      </c>
      <c r="F11" s="162"/>
      <c r="G11" s="127" t="s">
        <v>284</v>
      </c>
      <c r="H11" s="214">
        <v>1</v>
      </c>
      <c r="I11" s="273" t="e">
        <f>VLOOKUP($I$1,#REF!,14,0)</f>
        <v>#REF!</v>
      </c>
      <c r="J11" s="212"/>
      <c r="K11" s="203" t="e">
        <f>Q11</f>
        <v>#REF!</v>
      </c>
      <c r="L11" s="263"/>
      <c r="N11" s="201" t="e">
        <f>IF(I11=1,"유사함.","본건은 비교표준지 대비 ")</f>
        <v>#REF!</v>
      </c>
      <c r="O11" s="264"/>
      <c r="P11" s="190" t="e">
        <f>IF(I11=1,"",IF(I11&gt;1,"에서 우세함.","에서 열세함."))</f>
        <v>#REF!</v>
      </c>
      <c r="Q11" s="191" t="e">
        <f>IF(N11="유사함.",N11,N11&amp;O11&amp;P11)</f>
        <v>#REF!</v>
      </c>
    </row>
    <row r="12" spans="3:17" ht="20.100000000000001" customHeight="1" thickBot="1">
      <c r="C12" s="205"/>
      <c r="D12" s="161"/>
      <c r="E12" s="148" t="s">
        <v>285</v>
      </c>
      <c r="F12" s="162"/>
      <c r="G12" s="127" t="s">
        <v>286</v>
      </c>
      <c r="H12" s="215"/>
      <c r="I12" s="273"/>
      <c r="J12" s="218"/>
      <c r="K12" s="293"/>
      <c r="L12" s="263"/>
      <c r="N12" s="201"/>
      <c r="O12" s="264"/>
      <c r="P12" s="190"/>
      <c r="Q12" s="191"/>
    </row>
    <row r="13" spans="3:17" ht="20.100000000000001" customHeight="1" thickBot="1">
      <c r="C13" s="206"/>
      <c r="D13" s="253"/>
      <c r="E13" s="281" t="s">
        <v>287</v>
      </c>
      <c r="F13" s="132"/>
      <c r="G13" s="127" t="s">
        <v>288</v>
      </c>
      <c r="H13" s="215"/>
      <c r="I13" s="273"/>
      <c r="J13" s="218"/>
      <c r="K13" s="293"/>
      <c r="L13" s="263"/>
      <c r="N13" s="201"/>
      <c r="O13" s="264"/>
      <c r="P13" s="190"/>
      <c r="Q13" s="191"/>
    </row>
    <row r="14" spans="3:17" ht="26.1" customHeight="1" thickBot="1">
      <c r="C14" s="206"/>
      <c r="D14" s="253"/>
      <c r="E14" s="281"/>
      <c r="F14" s="132"/>
      <c r="G14" s="127" t="s">
        <v>289</v>
      </c>
      <c r="H14" s="215"/>
      <c r="I14" s="273"/>
      <c r="J14" s="218"/>
      <c r="K14" s="293"/>
      <c r="L14" s="263"/>
      <c r="N14" s="201"/>
      <c r="O14" s="264"/>
      <c r="P14" s="190"/>
      <c r="Q14" s="191"/>
    </row>
    <row r="15" spans="3:17" ht="26.1" customHeight="1" thickBot="1">
      <c r="C15" s="206"/>
      <c r="D15" s="161"/>
      <c r="E15" s="127" t="s">
        <v>290</v>
      </c>
      <c r="F15" s="132"/>
      <c r="G15" s="163" t="s">
        <v>291</v>
      </c>
      <c r="H15" s="215"/>
      <c r="I15" s="273"/>
      <c r="J15" s="218"/>
      <c r="K15" s="293"/>
      <c r="L15" s="263"/>
      <c r="N15" s="201"/>
      <c r="O15" s="264"/>
      <c r="P15" s="190"/>
      <c r="Q15" s="191"/>
    </row>
    <row r="16" spans="3:17" ht="26.1" customHeight="1" thickBot="1">
      <c r="C16" s="206"/>
      <c r="D16" s="253"/>
      <c r="E16" s="281" t="s">
        <v>292</v>
      </c>
      <c r="F16" s="132"/>
      <c r="G16" s="127" t="s">
        <v>293</v>
      </c>
      <c r="H16" s="215"/>
      <c r="I16" s="273"/>
      <c r="J16" s="218"/>
      <c r="K16" s="293"/>
      <c r="L16" s="263"/>
      <c r="N16" s="201"/>
      <c r="O16" s="264"/>
      <c r="P16" s="190"/>
      <c r="Q16" s="191"/>
    </row>
    <row r="17" spans="3:17" ht="20.100000000000001" customHeight="1" thickBot="1">
      <c r="C17" s="206"/>
      <c r="D17" s="253"/>
      <c r="E17" s="281"/>
      <c r="F17" s="164"/>
      <c r="G17" s="127" t="s">
        <v>294</v>
      </c>
      <c r="H17" s="215"/>
      <c r="I17" s="273"/>
      <c r="J17" s="213"/>
      <c r="K17" s="293"/>
      <c r="L17" s="263"/>
      <c r="N17" s="201"/>
      <c r="O17" s="264"/>
      <c r="P17" s="190"/>
      <c r="Q17" s="191"/>
    </row>
    <row r="18" spans="3:17" ht="20.100000000000001" customHeight="1" thickBot="1">
      <c r="C18" s="225" t="s">
        <v>202</v>
      </c>
      <c r="D18" s="207"/>
      <c r="E18" s="281" t="s">
        <v>295</v>
      </c>
      <c r="F18" s="132"/>
      <c r="G18" s="127" t="s">
        <v>296</v>
      </c>
      <c r="H18" s="228">
        <v>1</v>
      </c>
      <c r="I18" s="277" t="e">
        <f>VLOOKUP($I$1,#REF!,15,0)</f>
        <v>#REF!</v>
      </c>
      <c r="J18" s="212"/>
      <c r="K18" s="237" t="e">
        <f>Q18</f>
        <v>#REF!</v>
      </c>
      <c r="L18" s="265"/>
      <c r="N18" s="201" t="e">
        <f>IF(I18=1,"유사함.","본건은 비교표준지 대비 ")</f>
        <v>#REF!</v>
      </c>
      <c r="O18" s="264"/>
      <c r="P18" s="190" t="e">
        <f>IF(I18=1,"",IF(I18&gt;1,"에서 우세함.","에서 열세함."))</f>
        <v>#REF!</v>
      </c>
      <c r="Q18" s="191" t="e">
        <f>IF(N18="유사함.",N18,N18&amp;O18&amp;P18)</f>
        <v>#REF!</v>
      </c>
    </row>
    <row r="19" spans="3:17" ht="20.100000000000001" customHeight="1" thickBot="1">
      <c r="C19" s="226"/>
      <c r="D19" s="208"/>
      <c r="E19" s="281"/>
      <c r="F19" s="132"/>
      <c r="G19" s="127" t="s">
        <v>297</v>
      </c>
      <c r="H19" s="229"/>
      <c r="I19" s="278"/>
      <c r="J19" s="218"/>
      <c r="K19" s="238"/>
      <c r="L19" s="266"/>
      <c r="N19" s="201"/>
      <c r="O19" s="264"/>
      <c r="P19" s="190"/>
      <c r="Q19" s="191"/>
    </row>
    <row r="20" spans="3:17" ht="20.100000000000001" customHeight="1" thickBot="1">
      <c r="C20" s="226"/>
      <c r="D20" s="208"/>
      <c r="E20" s="281"/>
      <c r="F20" s="132"/>
      <c r="G20" s="127" t="s">
        <v>298</v>
      </c>
      <c r="H20" s="229"/>
      <c r="I20" s="278"/>
      <c r="J20" s="218"/>
      <c r="K20" s="238"/>
      <c r="L20" s="266"/>
      <c r="N20" s="201"/>
      <c r="O20" s="264"/>
      <c r="P20" s="190"/>
      <c r="Q20" s="191"/>
    </row>
    <row r="21" spans="3:17" ht="20.100000000000001" customHeight="1" thickBot="1">
      <c r="C21" s="226"/>
      <c r="D21" s="132"/>
      <c r="E21" s="143" t="s">
        <v>262</v>
      </c>
      <c r="F21" s="132"/>
      <c r="G21" s="124" t="s">
        <v>299</v>
      </c>
      <c r="H21" s="229"/>
      <c r="I21" s="278"/>
      <c r="J21" s="116"/>
      <c r="K21" s="238"/>
      <c r="L21" s="140"/>
      <c r="N21" s="201"/>
      <c r="O21" s="264"/>
      <c r="P21" s="190"/>
      <c r="Q21" s="191"/>
    </row>
    <row r="22" spans="3:17" ht="20.100000000000001" customHeight="1" thickBot="1">
      <c r="C22" s="226"/>
      <c r="D22" s="280"/>
      <c r="E22" s="282" t="s">
        <v>265</v>
      </c>
      <c r="F22" s="132"/>
      <c r="G22" s="124" t="s">
        <v>300</v>
      </c>
      <c r="H22" s="229"/>
      <c r="I22" s="278"/>
      <c r="J22" s="218"/>
      <c r="K22" s="238"/>
      <c r="L22" s="266"/>
      <c r="N22" s="201"/>
      <c r="O22" s="264"/>
      <c r="P22" s="190"/>
      <c r="Q22" s="191"/>
    </row>
    <row r="23" spans="3:17" ht="20.100000000000001" customHeight="1" thickBot="1">
      <c r="C23" s="226"/>
      <c r="D23" s="280"/>
      <c r="E23" s="282"/>
      <c r="F23" s="132"/>
      <c r="G23" s="124" t="s">
        <v>301</v>
      </c>
      <c r="H23" s="229"/>
      <c r="I23" s="278"/>
      <c r="J23" s="218"/>
      <c r="K23" s="238"/>
      <c r="L23" s="266"/>
      <c r="N23" s="201"/>
      <c r="O23" s="264"/>
      <c r="P23" s="190"/>
      <c r="Q23" s="191"/>
    </row>
    <row r="24" spans="3:17" ht="20.100000000000001" customHeight="1" thickBot="1">
      <c r="C24" s="225" t="s">
        <v>209</v>
      </c>
      <c r="D24" s="280"/>
      <c r="E24" s="281" t="s">
        <v>269</v>
      </c>
      <c r="F24" s="132"/>
      <c r="G24" s="124" t="s">
        <v>302</v>
      </c>
      <c r="H24" s="228">
        <v>1</v>
      </c>
      <c r="I24" s="277" t="e">
        <f>VLOOKUP($I$1,#REF!,16,0)</f>
        <v>#REF!</v>
      </c>
      <c r="J24" s="253"/>
      <c r="K24" s="203" t="e">
        <f>Q24</f>
        <v>#REF!</v>
      </c>
      <c r="L24" s="263"/>
      <c r="N24" s="201" t="e">
        <f>IF(I24=1,"유사함.","본건은 비교표준지 대비 ")</f>
        <v>#REF!</v>
      </c>
      <c r="O24" s="264"/>
      <c r="P24" s="190" t="e">
        <f>IF(I24=1,"",IF(I24&gt;1,"에서 우세함.","에서 열세함."))</f>
        <v>#REF!</v>
      </c>
      <c r="Q24" s="191" t="e">
        <f>IF(N24="유사함.",N24,N24&amp;O24&amp;P24)</f>
        <v>#REF!</v>
      </c>
    </row>
    <row r="25" spans="3:17" ht="20.100000000000001" customHeight="1" thickBot="1">
      <c r="C25" s="226"/>
      <c r="D25" s="280"/>
      <c r="E25" s="282"/>
      <c r="F25" s="132"/>
      <c r="G25" s="124" t="s">
        <v>303</v>
      </c>
      <c r="H25" s="232"/>
      <c r="I25" s="278"/>
      <c r="J25" s="253"/>
      <c r="K25" s="293"/>
      <c r="L25" s="263"/>
      <c r="N25" s="201"/>
      <c r="O25" s="264"/>
      <c r="P25" s="190"/>
      <c r="Q25" s="191"/>
    </row>
    <row r="26" spans="3:17" ht="20.100000000000001" customHeight="1" thickBot="1">
      <c r="C26" s="205" t="s">
        <v>214</v>
      </c>
      <c r="D26" s="212"/>
      <c r="E26" s="211" t="s">
        <v>178</v>
      </c>
      <c r="F26" s="123"/>
      <c r="G26" s="124" t="s">
        <v>215</v>
      </c>
      <c r="H26" s="214">
        <v>1</v>
      </c>
      <c r="I26" s="273" t="e">
        <f>VLOOKUP($I$1,#REF!,17,0)</f>
        <v>#REF!</v>
      </c>
      <c r="J26" s="253"/>
      <c r="K26" s="203" t="e">
        <f>Q26</f>
        <v>#REF!</v>
      </c>
      <c r="L26" s="263"/>
      <c r="N26" s="201" t="e">
        <f>IF(I26=1,"유사함.","본건은 비교표준지 대비 ")</f>
        <v>#REF!</v>
      </c>
      <c r="O26" s="264"/>
      <c r="P26" s="190" t="e">
        <f>IF(I26=1,"",IF(I26&gt;1,"에서 우세함.","에서 열세함."))</f>
        <v>#REF!</v>
      </c>
      <c r="Q26" s="191" t="e">
        <f>IF(N26="유사함.",N26,N26&amp;O26&amp;P26)</f>
        <v>#REF!</v>
      </c>
    </row>
    <row r="27" spans="3:17" ht="20.100000000000001" customHeight="1" thickBot="1">
      <c r="C27" s="206"/>
      <c r="D27" s="213"/>
      <c r="E27" s="211"/>
      <c r="F27" s="123"/>
      <c r="G27" s="124" t="s">
        <v>178</v>
      </c>
      <c r="H27" s="215"/>
      <c r="I27" s="273"/>
      <c r="J27" s="253"/>
      <c r="K27" s="293"/>
      <c r="L27" s="263"/>
      <c r="N27" s="201"/>
      <c r="O27" s="264"/>
      <c r="P27" s="190"/>
      <c r="Q27" s="191"/>
    </row>
    <row r="28" spans="3:17" ht="27.75" customHeight="1">
      <c r="C28" s="268" t="s">
        <v>234</v>
      </c>
      <c r="D28" s="269"/>
      <c r="E28" s="270"/>
      <c r="F28" s="270"/>
      <c r="G28" s="270"/>
      <c r="H28" s="160"/>
      <c r="I28" s="133" t="e">
        <f>I5*I8*I11*I18*I24*I26</f>
        <v>#REF!</v>
      </c>
      <c r="J28" s="271"/>
      <c r="K28" s="196"/>
      <c r="L28" s="272"/>
    </row>
    <row r="29" spans="3:17" ht="9.75" customHeight="1"/>
  </sheetData>
  <mergeCells count="83">
    <mergeCell ref="C2:C4"/>
    <mergeCell ref="D2:E4"/>
    <mergeCell ref="F2:G4"/>
    <mergeCell ref="H2:I2"/>
    <mergeCell ref="J2:L4"/>
    <mergeCell ref="J5:J7"/>
    <mergeCell ref="K5:K7"/>
    <mergeCell ref="L5:L7"/>
    <mergeCell ref="C8:C10"/>
    <mergeCell ref="H8:H10"/>
    <mergeCell ref="I8:I10"/>
    <mergeCell ref="J8:J10"/>
    <mergeCell ref="K8:K10"/>
    <mergeCell ref="L8:L10"/>
    <mergeCell ref="C5:C7"/>
    <mergeCell ref="D5:D7"/>
    <mergeCell ref="E5:E7"/>
    <mergeCell ref="H5:H7"/>
    <mergeCell ref="I5:I7"/>
    <mergeCell ref="C11:C17"/>
    <mergeCell ref="H11:H17"/>
    <mergeCell ref="I11:I17"/>
    <mergeCell ref="J11:J17"/>
    <mergeCell ref="K11:K17"/>
    <mergeCell ref="L11:L17"/>
    <mergeCell ref="D13:D14"/>
    <mergeCell ref="E13:E14"/>
    <mergeCell ref="D16:D17"/>
    <mergeCell ref="E16:E17"/>
    <mergeCell ref="D22:D23"/>
    <mergeCell ref="E22:E23"/>
    <mergeCell ref="J22:J23"/>
    <mergeCell ref="L22:L23"/>
    <mergeCell ref="C18:C23"/>
    <mergeCell ref="D18:D20"/>
    <mergeCell ref="E18:E20"/>
    <mergeCell ref="H18:H23"/>
    <mergeCell ref="I18:I23"/>
    <mergeCell ref="K26:K27"/>
    <mergeCell ref="L26:L27"/>
    <mergeCell ref="J18:J20"/>
    <mergeCell ref="J24:J25"/>
    <mergeCell ref="K18:K23"/>
    <mergeCell ref="L18:L20"/>
    <mergeCell ref="H24:H25"/>
    <mergeCell ref="I24:I25"/>
    <mergeCell ref="H26:H27"/>
    <mergeCell ref="I26:I27"/>
    <mergeCell ref="J26:J27"/>
    <mergeCell ref="C28:G28"/>
    <mergeCell ref="J28:L28"/>
    <mergeCell ref="N5:N7"/>
    <mergeCell ref="N8:N10"/>
    <mergeCell ref="N11:N17"/>
    <mergeCell ref="K24:K25"/>
    <mergeCell ref="L24:L25"/>
    <mergeCell ref="C26:C27"/>
    <mergeCell ref="D26:D27"/>
    <mergeCell ref="E26:E27"/>
    <mergeCell ref="N18:N23"/>
    <mergeCell ref="N24:N25"/>
    <mergeCell ref="N26:N27"/>
    <mergeCell ref="C24:C25"/>
    <mergeCell ref="D24:D25"/>
    <mergeCell ref="E24:E25"/>
    <mergeCell ref="O26:O27"/>
    <mergeCell ref="P5:P7"/>
    <mergeCell ref="P8:P10"/>
    <mergeCell ref="P11:P17"/>
    <mergeCell ref="P18:P23"/>
    <mergeCell ref="P24:P25"/>
    <mergeCell ref="P26:P27"/>
    <mergeCell ref="O5:O7"/>
    <mergeCell ref="O8:O10"/>
    <mergeCell ref="O11:O17"/>
    <mergeCell ref="O18:O23"/>
    <mergeCell ref="O24:O25"/>
    <mergeCell ref="Q26:Q27"/>
    <mergeCell ref="Q5:Q7"/>
    <mergeCell ref="Q8:Q10"/>
    <mergeCell ref="Q11:Q17"/>
    <mergeCell ref="Q18:Q23"/>
    <mergeCell ref="Q24:Q25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61"/>
  <pageSetup paperSize="9" scale="98" orientation="portrait" r:id="rId1"/>
  <headerFooter alignWithMargins="0">
    <oddHeader>&amp;C&amp;"굴림체,굵게"&amp;22&amp;U개 별 요 인 비 교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42"/>
  <sheetViews>
    <sheetView tabSelected="1" view="pageBreakPreview" zoomScale="85" zoomScaleNormal="90" zoomScaleSheetLayoutView="85" workbookViewId="0">
      <pane xSplit="8" ySplit="3" topLeftCell="I4" activePane="bottomRight" state="frozen"/>
      <selection pane="topRight" activeCell="J1" sqref="J1"/>
      <selection pane="bottomLeft" activeCell="A4" sqref="A4"/>
      <selection pane="bottomRight" activeCell="J8" sqref="J8"/>
    </sheetView>
  </sheetViews>
  <sheetFormatPr defaultRowHeight="36" customHeight="1"/>
  <cols>
    <col min="1" max="1" width="6.5703125" style="168" customWidth="1"/>
    <col min="2" max="2" width="12.7109375" style="168" customWidth="1"/>
    <col min="3" max="3" width="14.28515625" style="168" customWidth="1"/>
    <col min="4" max="4" width="12.5703125" style="168" hidden="1" customWidth="1"/>
    <col min="5" max="5" width="12.5703125" style="174" customWidth="1"/>
    <col min="6" max="6" width="16.7109375" style="168" customWidth="1"/>
    <col min="7" max="7" width="20.85546875" style="168" hidden="1" customWidth="1"/>
    <col min="8" max="8" width="20.85546875" style="168" customWidth="1"/>
    <col min="9" max="9" width="9.140625" style="168"/>
    <col min="10" max="10" width="12.28515625" style="168" bestFit="1" customWidth="1"/>
    <col min="11" max="16384" width="9.140625" style="168"/>
  </cols>
  <sheetData>
    <row r="1" spans="1:8" ht="12">
      <c r="A1" s="173"/>
      <c r="B1" s="173"/>
    </row>
    <row r="2" spans="1:8" s="175" customFormat="1" ht="27.75" customHeight="1">
      <c r="A2" s="302" t="s">
        <v>549</v>
      </c>
      <c r="B2" s="300" t="s">
        <v>2</v>
      </c>
      <c r="C2" s="304" t="s">
        <v>546</v>
      </c>
      <c r="D2" s="182"/>
      <c r="E2" s="305" t="s">
        <v>551</v>
      </c>
      <c r="F2" s="364" t="s">
        <v>548</v>
      </c>
      <c r="G2" s="363"/>
      <c r="H2" s="366" t="s">
        <v>547</v>
      </c>
    </row>
    <row r="3" spans="1:8" s="175" customFormat="1" ht="27.75" customHeight="1">
      <c r="A3" s="303"/>
      <c r="B3" s="301"/>
      <c r="C3" s="301"/>
      <c r="D3" s="183" t="s">
        <v>149</v>
      </c>
      <c r="E3" s="306"/>
      <c r="F3" s="365"/>
      <c r="G3" s="183" t="s">
        <v>3</v>
      </c>
      <c r="H3" s="367"/>
    </row>
    <row r="4" spans="1:8" s="176" customFormat="1" ht="36" customHeight="1">
      <c r="A4" s="184">
        <v>1</v>
      </c>
      <c r="B4" s="185" t="s">
        <v>150</v>
      </c>
      <c r="C4" s="169" t="s">
        <v>309</v>
      </c>
      <c r="D4" s="169">
        <v>0</v>
      </c>
      <c r="E4" s="186">
        <v>232</v>
      </c>
      <c r="F4" s="187">
        <v>1043000</v>
      </c>
      <c r="G4" s="187">
        <v>241976000</v>
      </c>
      <c r="H4" s="188">
        <f>ROUND(G4,-4)</f>
        <v>241980000</v>
      </c>
    </row>
    <row r="5" spans="1:8" s="176" customFormat="1" ht="36" customHeight="1">
      <c r="A5" s="177">
        <v>2</v>
      </c>
      <c r="B5" s="178" t="s">
        <v>150</v>
      </c>
      <c r="C5" s="172" t="s">
        <v>310</v>
      </c>
      <c r="D5" s="172">
        <v>0</v>
      </c>
      <c r="E5" s="179">
        <v>232</v>
      </c>
      <c r="F5" s="180">
        <v>1043000</v>
      </c>
      <c r="G5" s="180">
        <v>241976000</v>
      </c>
      <c r="H5" s="188">
        <f t="shared" ref="H5:H68" si="0">ROUND(G5,-4)</f>
        <v>241980000</v>
      </c>
    </row>
    <row r="6" spans="1:8" s="176" customFormat="1" ht="36" customHeight="1">
      <c r="A6" s="177">
        <v>3</v>
      </c>
      <c r="B6" s="178" t="s">
        <v>150</v>
      </c>
      <c r="C6" s="172" t="s">
        <v>311</v>
      </c>
      <c r="D6" s="172">
        <v>0</v>
      </c>
      <c r="E6" s="179">
        <v>232</v>
      </c>
      <c r="F6" s="180">
        <v>1064000</v>
      </c>
      <c r="G6" s="180">
        <v>246848000</v>
      </c>
      <c r="H6" s="188">
        <f t="shared" si="0"/>
        <v>246850000</v>
      </c>
    </row>
    <row r="7" spans="1:8" s="176" customFormat="1" ht="36" customHeight="1">
      <c r="A7" s="177">
        <v>4</v>
      </c>
      <c r="B7" s="178" t="s">
        <v>150</v>
      </c>
      <c r="C7" s="172" t="s">
        <v>312</v>
      </c>
      <c r="D7" s="172">
        <v>0</v>
      </c>
      <c r="E7" s="179">
        <v>245</v>
      </c>
      <c r="F7" s="180">
        <v>1054000</v>
      </c>
      <c r="G7" s="180">
        <v>258230000</v>
      </c>
      <c r="H7" s="188">
        <f t="shared" si="0"/>
        <v>258230000</v>
      </c>
    </row>
    <row r="8" spans="1:8" s="176" customFormat="1" ht="36" customHeight="1">
      <c r="A8" s="177">
        <v>5</v>
      </c>
      <c r="B8" s="178" t="s">
        <v>150</v>
      </c>
      <c r="C8" s="172" t="s">
        <v>313</v>
      </c>
      <c r="D8" s="172">
        <v>0</v>
      </c>
      <c r="E8" s="179">
        <v>244</v>
      </c>
      <c r="F8" s="180">
        <v>1054000</v>
      </c>
      <c r="G8" s="180">
        <v>257176000</v>
      </c>
      <c r="H8" s="188">
        <f t="shared" si="0"/>
        <v>257180000</v>
      </c>
    </row>
    <row r="9" spans="1:8" s="176" customFormat="1" ht="36" customHeight="1">
      <c r="A9" s="177">
        <v>6</v>
      </c>
      <c r="B9" s="178" t="s">
        <v>150</v>
      </c>
      <c r="C9" s="172" t="s">
        <v>314</v>
      </c>
      <c r="D9" s="172">
        <v>0</v>
      </c>
      <c r="E9" s="179">
        <v>245</v>
      </c>
      <c r="F9" s="180">
        <v>1064000</v>
      </c>
      <c r="G9" s="180">
        <v>260680000</v>
      </c>
      <c r="H9" s="188">
        <f t="shared" si="0"/>
        <v>260680000</v>
      </c>
    </row>
    <row r="10" spans="1:8" s="176" customFormat="1" ht="36" customHeight="1">
      <c r="A10" s="177">
        <v>7</v>
      </c>
      <c r="B10" s="178" t="s">
        <v>150</v>
      </c>
      <c r="C10" s="172" t="s">
        <v>315</v>
      </c>
      <c r="D10" s="172">
        <v>0</v>
      </c>
      <c r="E10" s="179">
        <v>241</v>
      </c>
      <c r="F10" s="180">
        <v>1043000</v>
      </c>
      <c r="G10" s="180">
        <v>251363000</v>
      </c>
      <c r="H10" s="188">
        <f t="shared" si="0"/>
        <v>251360000</v>
      </c>
    </row>
    <row r="11" spans="1:8" s="176" customFormat="1" ht="36" customHeight="1">
      <c r="A11" s="177">
        <v>8</v>
      </c>
      <c r="B11" s="178" t="s">
        <v>150</v>
      </c>
      <c r="C11" s="172" t="s">
        <v>316</v>
      </c>
      <c r="D11" s="172">
        <v>0</v>
      </c>
      <c r="E11" s="179">
        <v>240</v>
      </c>
      <c r="F11" s="180">
        <v>1023000</v>
      </c>
      <c r="G11" s="180">
        <v>245520000</v>
      </c>
      <c r="H11" s="188">
        <f t="shared" si="0"/>
        <v>245520000</v>
      </c>
    </row>
    <row r="12" spans="1:8" s="176" customFormat="1" ht="36" customHeight="1">
      <c r="A12" s="177">
        <v>9</v>
      </c>
      <c r="B12" s="178" t="s">
        <v>150</v>
      </c>
      <c r="C12" s="172" t="s">
        <v>317</v>
      </c>
      <c r="D12" s="172">
        <v>0</v>
      </c>
      <c r="E12" s="179">
        <v>240</v>
      </c>
      <c r="F12" s="180">
        <v>1023000</v>
      </c>
      <c r="G12" s="180">
        <v>245520000</v>
      </c>
      <c r="H12" s="188">
        <f t="shared" si="0"/>
        <v>245520000</v>
      </c>
    </row>
    <row r="13" spans="1:8" s="176" customFormat="1" ht="36" customHeight="1">
      <c r="A13" s="177">
        <v>10</v>
      </c>
      <c r="B13" s="178" t="s">
        <v>150</v>
      </c>
      <c r="C13" s="172" t="s">
        <v>318</v>
      </c>
      <c r="D13" s="172">
        <v>0</v>
      </c>
      <c r="E13" s="179">
        <v>240</v>
      </c>
      <c r="F13" s="180">
        <v>1023000</v>
      </c>
      <c r="G13" s="180">
        <v>245520000</v>
      </c>
      <c r="H13" s="188">
        <f t="shared" si="0"/>
        <v>245520000</v>
      </c>
    </row>
    <row r="14" spans="1:8" s="176" customFormat="1" ht="36" customHeight="1">
      <c r="A14" s="177">
        <v>11</v>
      </c>
      <c r="B14" s="178" t="s">
        <v>150</v>
      </c>
      <c r="C14" s="172" t="s">
        <v>319</v>
      </c>
      <c r="D14" s="172">
        <v>0</v>
      </c>
      <c r="E14" s="179">
        <v>241</v>
      </c>
      <c r="F14" s="180">
        <v>1064000</v>
      </c>
      <c r="G14" s="180">
        <v>256424000</v>
      </c>
      <c r="H14" s="188">
        <f t="shared" si="0"/>
        <v>256420000</v>
      </c>
    </row>
    <row r="15" spans="1:8" s="176" customFormat="1" ht="36" customHeight="1">
      <c r="A15" s="177">
        <v>12</v>
      </c>
      <c r="B15" s="178" t="s">
        <v>150</v>
      </c>
      <c r="C15" s="172" t="s">
        <v>320</v>
      </c>
      <c r="D15" s="172">
        <v>0</v>
      </c>
      <c r="E15" s="179">
        <v>221</v>
      </c>
      <c r="F15" s="180">
        <v>1127000</v>
      </c>
      <c r="G15" s="180">
        <v>249067000</v>
      </c>
      <c r="H15" s="188">
        <f t="shared" si="0"/>
        <v>249070000</v>
      </c>
    </row>
    <row r="16" spans="1:8" s="176" customFormat="1" ht="36" customHeight="1">
      <c r="A16" s="177">
        <v>13</v>
      </c>
      <c r="B16" s="178" t="s">
        <v>150</v>
      </c>
      <c r="C16" s="172" t="s">
        <v>321</v>
      </c>
      <c r="D16" s="172">
        <v>0</v>
      </c>
      <c r="E16" s="179">
        <v>220</v>
      </c>
      <c r="F16" s="180">
        <v>1003000</v>
      </c>
      <c r="G16" s="180">
        <v>220660000</v>
      </c>
      <c r="H16" s="188">
        <f t="shared" si="0"/>
        <v>220660000</v>
      </c>
    </row>
    <row r="17" spans="1:8" s="176" customFormat="1" ht="36" customHeight="1">
      <c r="A17" s="177">
        <v>14</v>
      </c>
      <c r="B17" s="178" t="s">
        <v>150</v>
      </c>
      <c r="C17" s="172" t="s">
        <v>322</v>
      </c>
      <c r="D17" s="172">
        <v>0</v>
      </c>
      <c r="E17" s="179">
        <v>220</v>
      </c>
      <c r="F17" s="180">
        <v>1003000</v>
      </c>
      <c r="G17" s="180">
        <v>220660000</v>
      </c>
      <c r="H17" s="188">
        <f t="shared" si="0"/>
        <v>220660000</v>
      </c>
    </row>
    <row r="18" spans="1:8" s="176" customFormat="1" ht="36" customHeight="1">
      <c r="A18" s="177">
        <v>15</v>
      </c>
      <c r="B18" s="178" t="s">
        <v>150</v>
      </c>
      <c r="C18" s="172" t="s">
        <v>323</v>
      </c>
      <c r="D18" s="172">
        <v>0</v>
      </c>
      <c r="E18" s="179">
        <v>220</v>
      </c>
      <c r="F18" s="180">
        <v>1003000</v>
      </c>
      <c r="G18" s="180">
        <v>220660000</v>
      </c>
      <c r="H18" s="188">
        <f t="shared" si="0"/>
        <v>220660000</v>
      </c>
    </row>
    <row r="19" spans="1:8" s="176" customFormat="1" ht="36" customHeight="1">
      <c r="A19" s="177">
        <v>16</v>
      </c>
      <c r="B19" s="178" t="s">
        <v>150</v>
      </c>
      <c r="C19" s="172" t="s">
        <v>324</v>
      </c>
      <c r="D19" s="172">
        <v>0</v>
      </c>
      <c r="E19" s="179">
        <v>220</v>
      </c>
      <c r="F19" s="180">
        <v>1003000</v>
      </c>
      <c r="G19" s="180">
        <v>220660000</v>
      </c>
      <c r="H19" s="188">
        <f t="shared" si="0"/>
        <v>220660000</v>
      </c>
    </row>
    <row r="20" spans="1:8" s="176" customFormat="1" ht="36" customHeight="1">
      <c r="A20" s="177">
        <v>17</v>
      </c>
      <c r="B20" s="178" t="s">
        <v>150</v>
      </c>
      <c r="C20" s="172" t="s">
        <v>325</v>
      </c>
      <c r="D20" s="172">
        <v>0</v>
      </c>
      <c r="E20" s="179">
        <v>220</v>
      </c>
      <c r="F20" s="180">
        <v>1003000</v>
      </c>
      <c r="G20" s="180">
        <v>220660000</v>
      </c>
      <c r="H20" s="188">
        <f t="shared" si="0"/>
        <v>220660000</v>
      </c>
    </row>
    <row r="21" spans="1:8" s="176" customFormat="1" ht="36" customHeight="1">
      <c r="A21" s="177">
        <v>18</v>
      </c>
      <c r="B21" s="178" t="s">
        <v>150</v>
      </c>
      <c r="C21" s="172" t="s">
        <v>326</v>
      </c>
      <c r="D21" s="172">
        <v>0</v>
      </c>
      <c r="E21" s="179">
        <v>221</v>
      </c>
      <c r="F21" s="180">
        <v>1023000</v>
      </c>
      <c r="G21" s="180">
        <v>226083000</v>
      </c>
      <c r="H21" s="188">
        <f t="shared" si="0"/>
        <v>226080000</v>
      </c>
    </row>
    <row r="22" spans="1:8" s="176" customFormat="1" ht="36" customHeight="1">
      <c r="A22" s="177">
        <v>19</v>
      </c>
      <c r="B22" s="178" t="s">
        <v>150</v>
      </c>
      <c r="C22" s="172" t="s">
        <v>327</v>
      </c>
      <c r="D22" s="172">
        <v>0</v>
      </c>
      <c r="E22" s="179">
        <v>220</v>
      </c>
      <c r="F22" s="180">
        <v>1003000</v>
      </c>
      <c r="G22" s="180">
        <v>220660000</v>
      </c>
      <c r="H22" s="188">
        <f t="shared" si="0"/>
        <v>220660000</v>
      </c>
    </row>
    <row r="23" spans="1:8" s="176" customFormat="1" ht="36" customHeight="1">
      <c r="A23" s="177">
        <v>20</v>
      </c>
      <c r="B23" s="178" t="s">
        <v>150</v>
      </c>
      <c r="C23" s="172" t="s">
        <v>328</v>
      </c>
      <c r="D23" s="172">
        <v>0</v>
      </c>
      <c r="E23" s="179">
        <v>220</v>
      </c>
      <c r="F23" s="180">
        <v>1003000</v>
      </c>
      <c r="G23" s="180">
        <v>220660000</v>
      </c>
      <c r="H23" s="188">
        <f t="shared" si="0"/>
        <v>220660000</v>
      </c>
    </row>
    <row r="24" spans="1:8" s="176" customFormat="1" ht="36" customHeight="1">
      <c r="A24" s="177">
        <v>21</v>
      </c>
      <c r="B24" s="178" t="s">
        <v>150</v>
      </c>
      <c r="C24" s="172" t="s">
        <v>329</v>
      </c>
      <c r="D24" s="172">
        <v>0</v>
      </c>
      <c r="E24" s="179">
        <v>220</v>
      </c>
      <c r="F24" s="180">
        <v>1003000</v>
      </c>
      <c r="G24" s="180">
        <v>220660000</v>
      </c>
      <c r="H24" s="188">
        <f t="shared" si="0"/>
        <v>220660000</v>
      </c>
    </row>
    <row r="25" spans="1:8" s="176" customFormat="1" ht="36" customHeight="1">
      <c r="A25" s="177">
        <v>22</v>
      </c>
      <c r="B25" s="178" t="s">
        <v>150</v>
      </c>
      <c r="C25" s="172" t="s">
        <v>330</v>
      </c>
      <c r="D25" s="172">
        <v>0</v>
      </c>
      <c r="E25" s="179">
        <v>220</v>
      </c>
      <c r="F25" s="180">
        <v>1003000</v>
      </c>
      <c r="G25" s="180">
        <v>220660000</v>
      </c>
      <c r="H25" s="188">
        <f t="shared" si="0"/>
        <v>220660000</v>
      </c>
    </row>
    <row r="26" spans="1:8" s="176" customFormat="1" ht="36" customHeight="1">
      <c r="A26" s="177">
        <v>23</v>
      </c>
      <c r="B26" s="178" t="s">
        <v>150</v>
      </c>
      <c r="C26" s="172" t="s">
        <v>331</v>
      </c>
      <c r="D26" s="172">
        <v>0</v>
      </c>
      <c r="E26" s="179">
        <v>220</v>
      </c>
      <c r="F26" s="180">
        <v>1003000</v>
      </c>
      <c r="G26" s="180">
        <v>220660000</v>
      </c>
      <c r="H26" s="188">
        <f t="shared" si="0"/>
        <v>220660000</v>
      </c>
    </row>
    <row r="27" spans="1:8" s="176" customFormat="1" ht="36" customHeight="1">
      <c r="A27" s="177">
        <v>24</v>
      </c>
      <c r="B27" s="178" t="s">
        <v>150</v>
      </c>
      <c r="C27" s="172" t="s">
        <v>332</v>
      </c>
      <c r="D27" s="172">
        <v>0</v>
      </c>
      <c r="E27" s="179">
        <v>220</v>
      </c>
      <c r="F27" s="180">
        <v>1127000</v>
      </c>
      <c r="G27" s="180">
        <v>247940000</v>
      </c>
      <c r="H27" s="188">
        <f t="shared" si="0"/>
        <v>247940000</v>
      </c>
    </row>
    <row r="28" spans="1:8" s="176" customFormat="1" ht="36" customHeight="1">
      <c r="A28" s="177">
        <v>25</v>
      </c>
      <c r="B28" s="178" t="s">
        <v>150</v>
      </c>
      <c r="C28" s="172" t="s">
        <v>333</v>
      </c>
      <c r="D28" s="172">
        <v>0</v>
      </c>
      <c r="E28" s="179">
        <v>251</v>
      </c>
      <c r="F28" s="180">
        <v>1033000</v>
      </c>
      <c r="G28" s="180">
        <v>259283000</v>
      </c>
      <c r="H28" s="188">
        <f t="shared" si="0"/>
        <v>259280000</v>
      </c>
    </row>
    <row r="29" spans="1:8" s="176" customFormat="1" ht="36" customHeight="1">
      <c r="A29" s="177">
        <v>26</v>
      </c>
      <c r="B29" s="178" t="s">
        <v>150</v>
      </c>
      <c r="C29" s="172" t="s">
        <v>334</v>
      </c>
      <c r="D29" s="172">
        <v>0</v>
      </c>
      <c r="E29" s="179">
        <v>250</v>
      </c>
      <c r="F29" s="180">
        <v>1033000</v>
      </c>
      <c r="G29" s="180">
        <v>258250000</v>
      </c>
      <c r="H29" s="188">
        <f t="shared" si="0"/>
        <v>258250000</v>
      </c>
    </row>
    <row r="30" spans="1:8" s="176" customFormat="1" ht="36" customHeight="1">
      <c r="A30" s="177">
        <v>27</v>
      </c>
      <c r="B30" s="178" t="s">
        <v>150</v>
      </c>
      <c r="C30" s="172" t="s">
        <v>335</v>
      </c>
      <c r="D30" s="172">
        <v>0</v>
      </c>
      <c r="E30" s="179">
        <v>250</v>
      </c>
      <c r="F30" s="180">
        <v>1033000</v>
      </c>
      <c r="G30" s="180">
        <v>258250000</v>
      </c>
      <c r="H30" s="188">
        <f t="shared" si="0"/>
        <v>258250000</v>
      </c>
    </row>
    <row r="31" spans="1:8" s="176" customFormat="1" ht="36" customHeight="1">
      <c r="A31" s="177">
        <v>28</v>
      </c>
      <c r="B31" s="178" t="s">
        <v>150</v>
      </c>
      <c r="C31" s="172" t="s">
        <v>336</v>
      </c>
      <c r="D31" s="172">
        <v>0</v>
      </c>
      <c r="E31" s="179">
        <v>251</v>
      </c>
      <c r="F31" s="180">
        <v>1033000</v>
      </c>
      <c r="G31" s="180">
        <v>259283000</v>
      </c>
      <c r="H31" s="188">
        <f t="shared" si="0"/>
        <v>259280000</v>
      </c>
    </row>
    <row r="32" spans="1:8" s="176" customFormat="1" ht="36" customHeight="1">
      <c r="A32" s="177">
        <v>29</v>
      </c>
      <c r="B32" s="178" t="s">
        <v>150</v>
      </c>
      <c r="C32" s="172" t="s">
        <v>337</v>
      </c>
      <c r="D32" s="172">
        <v>0</v>
      </c>
      <c r="E32" s="179">
        <v>251</v>
      </c>
      <c r="F32" s="180">
        <v>1033000</v>
      </c>
      <c r="G32" s="180">
        <v>259283000</v>
      </c>
      <c r="H32" s="188">
        <f t="shared" si="0"/>
        <v>259280000</v>
      </c>
    </row>
    <row r="33" spans="1:8" s="176" customFormat="1" ht="36" customHeight="1">
      <c r="A33" s="177">
        <v>30</v>
      </c>
      <c r="B33" s="178" t="s">
        <v>150</v>
      </c>
      <c r="C33" s="172" t="s">
        <v>338</v>
      </c>
      <c r="D33" s="172">
        <v>0</v>
      </c>
      <c r="E33" s="179">
        <v>251</v>
      </c>
      <c r="F33" s="180">
        <v>1033000</v>
      </c>
      <c r="G33" s="180">
        <v>259283000</v>
      </c>
      <c r="H33" s="188">
        <f t="shared" si="0"/>
        <v>259280000</v>
      </c>
    </row>
    <row r="34" spans="1:8" s="176" customFormat="1" ht="36" customHeight="1">
      <c r="A34" s="177">
        <v>31</v>
      </c>
      <c r="B34" s="178" t="s">
        <v>150</v>
      </c>
      <c r="C34" s="172" t="s">
        <v>339</v>
      </c>
      <c r="D34" s="172">
        <v>0</v>
      </c>
      <c r="E34" s="179">
        <v>250</v>
      </c>
      <c r="F34" s="180">
        <v>1033000</v>
      </c>
      <c r="G34" s="180">
        <v>258250000</v>
      </c>
      <c r="H34" s="188">
        <f t="shared" si="0"/>
        <v>258250000</v>
      </c>
    </row>
    <row r="35" spans="1:8" s="176" customFormat="1" ht="36" customHeight="1">
      <c r="A35" s="177">
        <v>32</v>
      </c>
      <c r="B35" s="178" t="s">
        <v>150</v>
      </c>
      <c r="C35" s="172" t="s">
        <v>340</v>
      </c>
      <c r="D35" s="172">
        <v>0</v>
      </c>
      <c r="E35" s="179">
        <v>250</v>
      </c>
      <c r="F35" s="180">
        <v>1033000</v>
      </c>
      <c r="G35" s="180">
        <v>258250000</v>
      </c>
      <c r="H35" s="188">
        <f t="shared" si="0"/>
        <v>258250000</v>
      </c>
    </row>
    <row r="36" spans="1:8" s="176" customFormat="1" ht="36" customHeight="1">
      <c r="A36" s="177">
        <v>33</v>
      </c>
      <c r="B36" s="178" t="s">
        <v>150</v>
      </c>
      <c r="C36" s="172" t="s">
        <v>341</v>
      </c>
      <c r="D36" s="172">
        <v>0</v>
      </c>
      <c r="E36" s="179">
        <v>251</v>
      </c>
      <c r="F36" s="180">
        <v>1033000</v>
      </c>
      <c r="G36" s="180">
        <v>259283000</v>
      </c>
      <c r="H36" s="188">
        <f t="shared" si="0"/>
        <v>259280000</v>
      </c>
    </row>
    <row r="37" spans="1:8" s="176" customFormat="1" ht="36" customHeight="1">
      <c r="A37" s="177">
        <v>34</v>
      </c>
      <c r="B37" s="178" t="s">
        <v>150</v>
      </c>
      <c r="C37" s="172" t="s">
        <v>342</v>
      </c>
      <c r="D37" s="172">
        <v>0</v>
      </c>
      <c r="E37" s="179">
        <v>251</v>
      </c>
      <c r="F37" s="180">
        <v>1033000</v>
      </c>
      <c r="G37" s="180">
        <v>259283000</v>
      </c>
      <c r="H37" s="188">
        <f t="shared" si="0"/>
        <v>259280000</v>
      </c>
    </row>
    <row r="38" spans="1:8" s="176" customFormat="1" ht="36" customHeight="1">
      <c r="A38" s="177">
        <v>35</v>
      </c>
      <c r="B38" s="178" t="s">
        <v>150</v>
      </c>
      <c r="C38" s="172" t="s">
        <v>343</v>
      </c>
      <c r="D38" s="172">
        <v>0</v>
      </c>
      <c r="E38" s="179">
        <v>220</v>
      </c>
      <c r="F38" s="180">
        <v>1003000</v>
      </c>
      <c r="G38" s="180">
        <v>220660000</v>
      </c>
      <c r="H38" s="188">
        <f t="shared" si="0"/>
        <v>220660000</v>
      </c>
    </row>
    <row r="39" spans="1:8" s="176" customFormat="1" ht="36" customHeight="1">
      <c r="A39" s="177">
        <v>36</v>
      </c>
      <c r="B39" s="178" t="s">
        <v>150</v>
      </c>
      <c r="C39" s="172" t="s">
        <v>344</v>
      </c>
      <c r="D39" s="172">
        <v>0</v>
      </c>
      <c r="E39" s="179">
        <v>220</v>
      </c>
      <c r="F39" s="180">
        <v>1003000</v>
      </c>
      <c r="G39" s="180">
        <v>220660000</v>
      </c>
      <c r="H39" s="188">
        <f t="shared" si="0"/>
        <v>220660000</v>
      </c>
    </row>
    <row r="40" spans="1:8" s="176" customFormat="1" ht="36" customHeight="1">
      <c r="A40" s="177">
        <v>37</v>
      </c>
      <c r="B40" s="178" t="s">
        <v>150</v>
      </c>
      <c r="C40" s="172" t="s">
        <v>345</v>
      </c>
      <c r="D40" s="172">
        <v>0</v>
      </c>
      <c r="E40" s="179">
        <v>220</v>
      </c>
      <c r="F40" s="180">
        <v>1003000</v>
      </c>
      <c r="G40" s="180">
        <v>220660000</v>
      </c>
      <c r="H40" s="188">
        <f t="shared" si="0"/>
        <v>220660000</v>
      </c>
    </row>
    <row r="41" spans="1:8" s="176" customFormat="1" ht="36" customHeight="1">
      <c r="A41" s="177">
        <v>38</v>
      </c>
      <c r="B41" s="178" t="s">
        <v>150</v>
      </c>
      <c r="C41" s="172" t="s">
        <v>346</v>
      </c>
      <c r="D41" s="172">
        <v>0</v>
      </c>
      <c r="E41" s="179">
        <v>220</v>
      </c>
      <c r="F41" s="180">
        <v>1003000</v>
      </c>
      <c r="G41" s="180">
        <v>220660000</v>
      </c>
      <c r="H41" s="188">
        <f t="shared" si="0"/>
        <v>220660000</v>
      </c>
    </row>
    <row r="42" spans="1:8" s="176" customFormat="1" ht="36" customHeight="1">
      <c r="A42" s="177">
        <v>39</v>
      </c>
      <c r="B42" s="178" t="s">
        <v>150</v>
      </c>
      <c r="C42" s="172" t="s">
        <v>347</v>
      </c>
      <c r="D42" s="172">
        <v>0</v>
      </c>
      <c r="E42" s="179">
        <v>220</v>
      </c>
      <c r="F42" s="180">
        <v>1003000</v>
      </c>
      <c r="G42" s="180">
        <v>220660000</v>
      </c>
      <c r="H42" s="188">
        <f t="shared" si="0"/>
        <v>220660000</v>
      </c>
    </row>
    <row r="43" spans="1:8" s="176" customFormat="1" ht="36" customHeight="1">
      <c r="A43" s="177">
        <v>40</v>
      </c>
      <c r="B43" s="178" t="s">
        <v>150</v>
      </c>
      <c r="C43" s="172" t="s">
        <v>348</v>
      </c>
      <c r="D43" s="172">
        <v>0</v>
      </c>
      <c r="E43" s="179">
        <v>221</v>
      </c>
      <c r="F43" s="180">
        <v>1003000</v>
      </c>
      <c r="G43" s="180">
        <v>221663000</v>
      </c>
      <c r="H43" s="188">
        <f t="shared" si="0"/>
        <v>221660000</v>
      </c>
    </row>
    <row r="44" spans="1:8" s="176" customFormat="1" ht="36" customHeight="1">
      <c r="A44" s="177">
        <v>41</v>
      </c>
      <c r="B44" s="178" t="s">
        <v>150</v>
      </c>
      <c r="C44" s="172" t="s">
        <v>349</v>
      </c>
      <c r="D44" s="172">
        <v>0</v>
      </c>
      <c r="E44" s="179">
        <v>220</v>
      </c>
      <c r="F44" s="180">
        <v>1003000</v>
      </c>
      <c r="G44" s="180">
        <v>220660000</v>
      </c>
      <c r="H44" s="188">
        <f t="shared" si="0"/>
        <v>220660000</v>
      </c>
    </row>
    <row r="45" spans="1:8" s="176" customFormat="1" ht="36" customHeight="1">
      <c r="A45" s="177">
        <v>42</v>
      </c>
      <c r="B45" s="178" t="s">
        <v>150</v>
      </c>
      <c r="C45" s="172" t="s">
        <v>350</v>
      </c>
      <c r="D45" s="172">
        <v>0</v>
      </c>
      <c r="E45" s="179">
        <v>220</v>
      </c>
      <c r="F45" s="180">
        <v>1003000</v>
      </c>
      <c r="G45" s="180">
        <v>220660000</v>
      </c>
      <c r="H45" s="188">
        <f t="shared" si="0"/>
        <v>220660000</v>
      </c>
    </row>
    <row r="46" spans="1:8" s="176" customFormat="1" ht="36" customHeight="1">
      <c r="A46" s="177">
        <v>43</v>
      </c>
      <c r="B46" s="178" t="s">
        <v>150</v>
      </c>
      <c r="C46" s="172" t="s">
        <v>351</v>
      </c>
      <c r="D46" s="172">
        <v>0</v>
      </c>
      <c r="E46" s="179">
        <v>220</v>
      </c>
      <c r="F46" s="180">
        <v>1033000</v>
      </c>
      <c r="G46" s="180">
        <v>227260000</v>
      </c>
      <c r="H46" s="188">
        <f t="shared" si="0"/>
        <v>227260000</v>
      </c>
    </row>
    <row r="47" spans="1:8" s="176" customFormat="1" ht="36" customHeight="1">
      <c r="A47" s="177">
        <v>44</v>
      </c>
      <c r="B47" s="178" t="s">
        <v>150</v>
      </c>
      <c r="C47" s="172" t="s">
        <v>352</v>
      </c>
      <c r="D47" s="172">
        <v>0</v>
      </c>
      <c r="E47" s="179">
        <v>220</v>
      </c>
      <c r="F47" s="180">
        <v>1033000</v>
      </c>
      <c r="G47" s="180">
        <v>227260000</v>
      </c>
      <c r="H47" s="188">
        <f t="shared" si="0"/>
        <v>227260000</v>
      </c>
    </row>
    <row r="48" spans="1:8" s="176" customFormat="1" ht="36" customHeight="1">
      <c r="A48" s="177">
        <v>45</v>
      </c>
      <c r="B48" s="178" t="s">
        <v>150</v>
      </c>
      <c r="C48" s="172" t="s">
        <v>353</v>
      </c>
      <c r="D48" s="172">
        <v>0</v>
      </c>
      <c r="E48" s="179">
        <v>220</v>
      </c>
      <c r="F48" s="180">
        <v>1033000</v>
      </c>
      <c r="G48" s="180">
        <v>227260000</v>
      </c>
      <c r="H48" s="188">
        <f t="shared" si="0"/>
        <v>227260000</v>
      </c>
    </row>
    <row r="49" spans="1:8" s="176" customFormat="1" ht="36" customHeight="1">
      <c r="A49" s="177">
        <v>46</v>
      </c>
      <c r="B49" s="178" t="s">
        <v>150</v>
      </c>
      <c r="C49" s="172" t="s">
        <v>354</v>
      </c>
      <c r="D49" s="172">
        <v>0</v>
      </c>
      <c r="E49" s="179">
        <v>234</v>
      </c>
      <c r="F49" s="180">
        <v>1094000</v>
      </c>
      <c r="G49" s="180">
        <v>255996000</v>
      </c>
      <c r="H49" s="188">
        <f t="shared" si="0"/>
        <v>256000000</v>
      </c>
    </row>
    <row r="50" spans="1:8" s="176" customFormat="1" ht="36" customHeight="1">
      <c r="A50" s="177">
        <v>47</v>
      </c>
      <c r="B50" s="178" t="s">
        <v>150</v>
      </c>
      <c r="C50" s="172" t="s">
        <v>355</v>
      </c>
      <c r="D50" s="172">
        <v>0</v>
      </c>
      <c r="E50" s="179">
        <v>235</v>
      </c>
      <c r="F50" s="180">
        <v>1094000</v>
      </c>
      <c r="G50" s="180">
        <v>257090000</v>
      </c>
      <c r="H50" s="188">
        <f t="shared" si="0"/>
        <v>257090000</v>
      </c>
    </row>
    <row r="51" spans="1:8" s="176" customFormat="1" ht="36" customHeight="1">
      <c r="A51" s="177">
        <v>48</v>
      </c>
      <c r="B51" s="178" t="s">
        <v>150</v>
      </c>
      <c r="C51" s="172" t="s">
        <v>356</v>
      </c>
      <c r="D51" s="172">
        <v>0</v>
      </c>
      <c r="E51" s="179">
        <v>235</v>
      </c>
      <c r="F51" s="180">
        <v>1060000</v>
      </c>
      <c r="G51" s="180">
        <v>249100000</v>
      </c>
      <c r="H51" s="188">
        <f t="shared" si="0"/>
        <v>249100000</v>
      </c>
    </row>
    <row r="52" spans="1:8" s="176" customFormat="1" ht="36" customHeight="1">
      <c r="A52" s="177">
        <v>49</v>
      </c>
      <c r="B52" s="178" t="s">
        <v>150</v>
      </c>
      <c r="C52" s="172" t="s">
        <v>357</v>
      </c>
      <c r="D52" s="172">
        <v>0</v>
      </c>
      <c r="E52" s="179">
        <v>250</v>
      </c>
      <c r="F52" s="180">
        <v>1297000</v>
      </c>
      <c r="G52" s="180">
        <v>324250000</v>
      </c>
      <c r="H52" s="188">
        <f t="shared" si="0"/>
        <v>324250000</v>
      </c>
    </row>
    <row r="53" spans="1:8" s="176" customFormat="1" ht="36" customHeight="1">
      <c r="A53" s="177">
        <v>50</v>
      </c>
      <c r="B53" s="178" t="s">
        <v>150</v>
      </c>
      <c r="C53" s="172" t="s">
        <v>358</v>
      </c>
      <c r="D53" s="172">
        <v>0</v>
      </c>
      <c r="E53" s="179">
        <v>250</v>
      </c>
      <c r="F53" s="180">
        <v>1297000</v>
      </c>
      <c r="G53" s="180">
        <v>324250000</v>
      </c>
      <c r="H53" s="188">
        <f t="shared" si="0"/>
        <v>324250000</v>
      </c>
    </row>
    <row r="54" spans="1:8" s="176" customFormat="1" ht="36" customHeight="1">
      <c r="A54" s="177">
        <v>51</v>
      </c>
      <c r="B54" s="178" t="s">
        <v>150</v>
      </c>
      <c r="C54" s="172" t="s">
        <v>359</v>
      </c>
      <c r="D54" s="172">
        <v>0</v>
      </c>
      <c r="E54" s="179">
        <v>249</v>
      </c>
      <c r="F54" s="180">
        <v>1297000</v>
      </c>
      <c r="G54" s="180">
        <v>322953000</v>
      </c>
      <c r="H54" s="188">
        <f t="shared" si="0"/>
        <v>322950000</v>
      </c>
    </row>
    <row r="55" spans="1:8" s="176" customFormat="1" ht="36" customHeight="1">
      <c r="A55" s="177">
        <v>52</v>
      </c>
      <c r="B55" s="178" t="s">
        <v>150</v>
      </c>
      <c r="C55" s="172" t="s">
        <v>360</v>
      </c>
      <c r="D55" s="172">
        <v>0</v>
      </c>
      <c r="E55" s="179">
        <v>249</v>
      </c>
      <c r="F55" s="180">
        <v>1297000</v>
      </c>
      <c r="G55" s="180">
        <v>322953000</v>
      </c>
      <c r="H55" s="188">
        <f t="shared" si="0"/>
        <v>322950000</v>
      </c>
    </row>
    <row r="56" spans="1:8" s="176" customFormat="1" ht="36" customHeight="1">
      <c r="A56" s="177">
        <v>53</v>
      </c>
      <c r="B56" s="178" t="s">
        <v>150</v>
      </c>
      <c r="C56" s="172" t="s">
        <v>361</v>
      </c>
      <c r="D56" s="172">
        <v>0</v>
      </c>
      <c r="E56" s="179">
        <v>249</v>
      </c>
      <c r="F56" s="180">
        <v>1297000</v>
      </c>
      <c r="G56" s="180">
        <v>322953000</v>
      </c>
      <c r="H56" s="188">
        <f t="shared" si="0"/>
        <v>322950000</v>
      </c>
    </row>
    <row r="57" spans="1:8" s="176" customFormat="1" ht="36" customHeight="1">
      <c r="A57" s="177">
        <v>54</v>
      </c>
      <c r="B57" s="178" t="s">
        <v>150</v>
      </c>
      <c r="C57" s="172" t="s">
        <v>362</v>
      </c>
      <c r="D57" s="172">
        <v>0</v>
      </c>
      <c r="E57" s="179">
        <v>248</v>
      </c>
      <c r="F57" s="180">
        <v>1297000</v>
      </c>
      <c r="G57" s="180">
        <v>321656000</v>
      </c>
      <c r="H57" s="188">
        <f t="shared" si="0"/>
        <v>321660000</v>
      </c>
    </row>
    <row r="58" spans="1:8" s="176" customFormat="1" ht="36" customHeight="1">
      <c r="A58" s="177">
        <v>55</v>
      </c>
      <c r="B58" s="178" t="s">
        <v>150</v>
      </c>
      <c r="C58" s="172" t="s">
        <v>363</v>
      </c>
      <c r="D58" s="172">
        <v>0</v>
      </c>
      <c r="E58" s="179">
        <v>248</v>
      </c>
      <c r="F58" s="180">
        <v>1297000</v>
      </c>
      <c r="G58" s="180">
        <v>321656000</v>
      </c>
      <c r="H58" s="188">
        <f t="shared" si="0"/>
        <v>321660000</v>
      </c>
    </row>
    <row r="59" spans="1:8" s="176" customFormat="1" ht="36" customHeight="1">
      <c r="A59" s="177">
        <v>56</v>
      </c>
      <c r="B59" s="178" t="s">
        <v>150</v>
      </c>
      <c r="C59" s="172" t="s">
        <v>364</v>
      </c>
      <c r="D59" s="172">
        <v>0</v>
      </c>
      <c r="E59" s="179">
        <v>266</v>
      </c>
      <c r="F59" s="180">
        <v>1064000</v>
      </c>
      <c r="G59" s="180">
        <v>283024000</v>
      </c>
      <c r="H59" s="188">
        <f t="shared" si="0"/>
        <v>283020000</v>
      </c>
    </row>
    <row r="60" spans="1:8" s="176" customFormat="1" ht="36" customHeight="1">
      <c r="A60" s="177">
        <v>57</v>
      </c>
      <c r="B60" s="178" t="s">
        <v>150</v>
      </c>
      <c r="C60" s="172" t="s">
        <v>365</v>
      </c>
      <c r="D60" s="172">
        <v>0</v>
      </c>
      <c r="E60" s="179">
        <v>251</v>
      </c>
      <c r="F60" s="180">
        <v>1023000</v>
      </c>
      <c r="G60" s="180">
        <v>256773000</v>
      </c>
      <c r="H60" s="188">
        <f t="shared" si="0"/>
        <v>256770000</v>
      </c>
    </row>
    <row r="61" spans="1:8" s="176" customFormat="1" ht="36" customHeight="1">
      <c r="A61" s="177">
        <v>58</v>
      </c>
      <c r="B61" s="178" t="s">
        <v>150</v>
      </c>
      <c r="C61" s="172" t="s">
        <v>366</v>
      </c>
      <c r="D61" s="172">
        <v>0</v>
      </c>
      <c r="E61" s="179">
        <v>251</v>
      </c>
      <c r="F61" s="180">
        <v>1023000</v>
      </c>
      <c r="G61" s="180">
        <v>256773000</v>
      </c>
      <c r="H61" s="188">
        <f t="shared" si="0"/>
        <v>256770000</v>
      </c>
    </row>
    <row r="62" spans="1:8" s="176" customFormat="1" ht="36" customHeight="1">
      <c r="A62" s="177">
        <v>59</v>
      </c>
      <c r="B62" s="178" t="s">
        <v>150</v>
      </c>
      <c r="C62" s="172" t="s">
        <v>367</v>
      </c>
      <c r="D62" s="172">
        <v>0</v>
      </c>
      <c r="E62" s="179">
        <v>252</v>
      </c>
      <c r="F62" s="180">
        <v>1043000</v>
      </c>
      <c r="G62" s="180">
        <v>262836000</v>
      </c>
      <c r="H62" s="188">
        <f t="shared" si="0"/>
        <v>262840000</v>
      </c>
    </row>
    <row r="63" spans="1:8" s="176" customFormat="1" ht="36" customHeight="1">
      <c r="A63" s="177">
        <v>60</v>
      </c>
      <c r="B63" s="178" t="s">
        <v>150</v>
      </c>
      <c r="C63" s="172" t="s">
        <v>368</v>
      </c>
      <c r="D63" s="172">
        <v>0</v>
      </c>
      <c r="E63" s="179">
        <v>252</v>
      </c>
      <c r="F63" s="180">
        <v>1043000</v>
      </c>
      <c r="G63" s="180">
        <v>262836000</v>
      </c>
      <c r="H63" s="188">
        <f t="shared" si="0"/>
        <v>262840000</v>
      </c>
    </row>
    <row r="64" spans="1:8" s="176" customFormat="1" ht="36" customHeight="1">
      <c r="A64" s="177">
        <v>61</v>
      </c>
      <c r="B64" s="178" t="s">
        <v>150</v>
      </c>
      <c r="C64" s="172" t="s">
        <v>369</v>
      </c>
      <c r="D64" s="172">
        <v>0</v>
      </c>
      <c r="E64" s="179">
        <v>252</v>
      </c>
      <c r="F64" s="180">
        <v>1023000</v>
      </c>
      <c r="G64" s="180">
        <v>257796000</v>
      </c>
      <c r="H64" s="188">
        <f t="shared" si="0"/>
        <v>257800000</v>
      </c>
    </row>
    <row r="65" spans="1:8" s="176" customFormat="1" ht="36" customHeight="1">
      <c r="A65" s="177">
        <v>62</v>
      </c>
      <c r="B65" s="178" t="s">
        <v>150</v>
      </c>
      <c r="C65" s="172" t="s">
        <v>370</v>
      </c>
      <c r="D65" s="172">
        <v>0</v>
      </c>
      <c r="E65" s="179">
        <v>252</v>
      </c>
      <c r="F65" s="180">
        <v>1023000</v>
      </c>
      <c r="G65" s="180">
        <v>257796000</v>
      </c>
      <c r="H65" s="188">
        <f t="shared" si="0"/>
        <v>257800000</v>
      </c>
    </row>
    <row r="66" spans="1:8" s="176" customFormat="1" ht="36" customHeight="1">
      <c r="A66" s="177">
        <v>63</v>
      </c>
      <c r="B66" s="178" t="s">
        <v>150</v>
      </c>
      <c r="C66" s="172" t="s">
        <v>371</v>
      </c>
      <c r="D66" s="172">
        <v>0</v>
      </c>
      <c r="E66" s="179">
        <v>252</v>
      </c>
      <c r="F66" s="180">
        <v>1054000</v>
      </c>
      <c r="G66" s="180">
        <v>265608000</v>
      </c>
      <c r="H66" s="188">
        <f t="shared" si="0"/>
        <v>265610000</v>
      </c>
    </row>
    <row r="67" spans="1:8" s="176" customFormat="1" ht="36" customHeight="1">
      <c r="A67" s="177">
        <v>64</v>
      </c>
      <c r="B67" s="178" t="s">
        <v>150</v>
      </c>
      <c r="C67" s="172" t="s">
        <v>372</v>
      </c>
      <c r="D67" s="172">
        <v>0</v>
      </c>
      <c r="E67" s="179">
        <v>238</v>
      </c>
      <c r="F67" s="180">
        <v>1085000</v>
      </c>
      <c r="G67" s="180">
        <v>258230000</v>
      </c>
      <c r="H67" s="188">
        <f t="shared" si="0"/>
        <v>258230000</v>
      </c>
    </row>
    <row r="68" spans="1:8" s="176" customFormat="1" ht="36" customHeight="1">
      <c r="A68" s="177">
        <v>65</v>
      </c>
      <c r="B68" s="178" t="s">
        <v>150</v>
      </c>
      <c r="C68" s="172" t="s">
        <v>373</v>
      </c>
      <c r="D68" s="172">
        <v>0</v>
      </c>
      <c r="E68" s="179">
        <v>231</v>
      </c>
      <c r="F68" s="180">
        <v>1043000</v>
      </c>
      <c r="G68" s="180">
        <v>240933000</v>
      </c>
      <c r="H68" s="188">
        <f t="shared" si="0"/>
        <v>240930000</v>
      </c>
    </row>
    <row r="69" spans="1:8" s="176" customFormat="1" ht="36" customHeight="1">
      <c r="A69" s="177">
        <v>66</v>
      </c>
      <c r="B69" s="178" t="s">
        <v>150</v>
      </c>
      <c r="C69" s="172" t="s">
        <v>374</v>
      </c>
      <c r="D69" s="172">
        <v>0</v>
      </c>
      <c r="E69" s="179">
        <v>231</v>
      </c>
      <c r="F69" s="180">
        <v>1013000</v>
      </c>
      <c r="G69" s="180">
        <v>234003000</v>
      </c>
      <c r="H69" s="188">
        <f t="shared" ref="H69:H132" si="1">ROUND(G69,-4)</f>
        <v>234000000</v>
      </c>
    </row>
    <row r="70" spans="1:8" s="176" customFormat="1" ht="36" customHeight="1">
      <c r="A70" s="177">
        <v>67</v>
      </c>
      <c r="B70" s="178" t="s">
        <v>150</v>
      </c>
      <c r="C70" s="172" t="s">
        <v>375</v>
      </c>
      <c r="D70" s="172">
        <v>0</v>
      </c>
      <c r="E70" s="179">
        <v>231</v>
      </c>
      <c r="F70" s="180">
        <v>1013000</v>
      </c>
      <c r="G70" s="180">
        <v>234003000</v>
      </c>
      <c r="H70" s="188">
        <f t="shared" si="1"/>
        <v>234000000</v>
      </c>
    </row>
    <row r="71" spans="1:8" s="176" customFormat="1" ht="36" customHeight="1">
      <c r="A71" s="177">
        <v>68</v>
      </c>
      <c r="B71" s="178" t="s">
        <v>150</v>
      </c>
      <c r="C71" s="172" t="s">
        <v>376</v>
      </c>
      <c r="D71" s="172">
        <v>0</v>
      </c>
      <c r="E71" s="179">
        <v>233</v>
      </c>
      <c r="F71" s="180">
        <v>1033000</v>
      </c>
      <c r="G71" s="180">
        <v>240689000</v>
      </c>
      <c r="H71" s="188">
        <f t="shared" si="1"/>
        <v>240690000</v>
      </c>
    </row>
    <row r="72" spans="1:8" s="176" customFormat="1" ht="36" customHeight="1">
      <c r="A72" s="177">
        <v>69</v>
      </c>
      <c r="B72" s="178" t="s">
        <v>150</v>
      </c>
      <c r="C72" s="172" t="s">
        <v>377</v>
      </c>
      <c r="D72" s="172">
        <v>0</v>
      </c>
      <c r="E72" s="179">
        <v>233</v>
      </c>
      <c r="F72" s="180">
        <v>1128000</v>
      </c>
      <c r="G72" s="180">
        <v>262824000</v>
      </c>
      <c r="H72" s="188">
        <f t="shared" si="1"/>
        <v>262820000</v>
      </c>
    </row>
    <row r="73" spans="1:8" s="176" customFormat="1" ht="36" customHeight="1">
      <c r="A73" s="177">
        <v>70</v>
      </c>
      <c r="B73" s="178" t="s">
        <v>150</v>
      </c>
      <c r="C73" s="172" t="s">
        <v>378</v>
      </c>
      <c r="D73" s="172">
        <v>0</v>
      </c>
      <c r="E73" s="179">
        <v>231</v>
      </c>
      <c r="F73" s="180">
        <v>1105000</v>
      </c>
      <c r="G73" s="180">
        <v>255255000</v>
      </c>
      <c r="H73" s="188">
        <f t="shared" si="1"/>
        <v>255260000</v>
      </c>
    </row>
    <row r="74" spans="1:8" s="176" customFormat="1" ht="36" customHeight="1">
      <c r="A74" s="177">
        <v>71</v>
      </c>
      <c r="B74" s="178" t="s">
        <v>150</v>
      </c>
      <c r="C74" s="172" t="s">
        <v>379</v>
      </c>
      <c r="D74" s="172">
        <v>0</v>
      </c>
      <c r="E74" s="179">
        <v>231</v>
      </c>
      <c r="F74" s="180">
        <v>1105000</v>
      </c>
      <c r="G74" s="180">
        <v>255255000</v>
      </c>
      <c r="H74" s="188">
        <f t="shared" si="1"/>
        <v>255260000</v>
      </c>
    </row>
    <row r="75" spans="1:8" s="176" customFormat="1" ht="36" customHeight="1">
      <c r="A75" s="177">
        <v>72</v>
      </c>
      <c r="B75" s="178" t="s">
        <v>150</v>
      </c>
      <c r="C75" s="172" t="s">
        <v>380</v>
      </c>
      <c r="D75" s="172">
        <v>0</v>
      </c>
      <c r="E75" s="179">
        <v>231</v>
      </c>
      <c r="F75" s="180">
        <v>1136000</v>
      </c>
      <c r="G75" s="180">
        <v>262416000</v>
      </c>
      <c r="H75" s="188">
        <f t="shared" si="1"/>
        <v>262420000</v>
      </c>
    </row>
    <row r="76" spans="1:8" s="176" customFormat="1" ht="36" customHeight="1">
      <c r="A76" s="177">
        <v>73</v>
      </c>
      <c r="B76" s="178" t="s">
        <v>150</v>
      </c>
      <c r="C76" s="172" t="s">
        <v>381</v>
      </c>
      <c r="D76" s="172">
        <v>0</v>
      </c>
      <c r="E76" s="179">
        <v>228</v>
      </c>
      <c r="F76" s="180">
        <v>1023000</v>
      </c>
      <c r="G76" s="180">
        <v>233244000</v>
      </c>
      <c r="H76" s="188">
        <f t="shared" si="1"/>
        <v>233240000</v>
      </c>
    </row>
    <row r="77" spans="1:8" s="176" customFormat="1" ht="36" customHeight="1">
      <c r="A77" s="177">
        <v>74</v>
      </c>
      <c r="B77" s="178" t="s">
        <v>150</v>
      </c>
      <c r="C77" s="172" t="s">
        <v>382</v>
      </c>
      <c r="D77" s="172">
        <v>0</v>
      </c>
      <c r="E77" s="179">
        <v>228</v>
      </c>
      <c r="F77" s="180">
        <v>1003000</v>
      </c>
      <c r="G77" s="180">
        <v>228684000</v>
      </c>
      <c r="H77" s="188">
        <f t="shared" si="1"/>
        <v>228680000</v>
      </c>
    </row>
    <row r="78" spans="1:8" s="176" customFormat="1" ht="36" customHeight="1">
      <c r="A78" s="177">
        <v>75</v>
      </c>
      <c r="B78" s="178" t="s">
        <v>150</v>
      </c>
      <c r="C78" s="172" t="s">
        <v>383</v>
      </c>
      <c r="D78" s="172">
        <v>0</v>
      </c>
      <c r="E78" s="179">
        <v>228</v>
      </c>
      <c r="F78" s="180">
        <v>1003000</v>
      </c>
      <c r="G78" s="180">
        <v>228684000</v>
      </c>
      <c r="H78" s="188">
        <f t="shared" si="1"/>
        <v>228680000</v>
      </c>
    </row>
    <row r="79" spans="1:8" s="176" customFormat="1" ht="36" customHeight="1">
      <c r="A79" s="177">
        <v>76</v>
      </c>
      <c r="B79" s="178" t="s">
        <v>150</v>
      </c>
      <c r="C79" s="172" t="s">
        <v>384</v>
      </c>
      <c r="D79" s="172">
        <v>0</v>
      </c>
      <c r="E79" s="179">
        <v>228</v>
      </c>
      <c r="F79" s="180">
        <v>1003000</v>
      </c>
      <c r="G79" s="180">
        <v>228684000</v>
      </c>
      <c r="H79" s="188">
        <f t="shared" si="1"/>
        <v>228680000</v>
      </c>
    </row>
    <row r="80" spans="1:8" s="176" customFormat="1" ht="36" customHeight="1">
      <c r="A80" s="177">
        <v>77</v>
      </c>
      <c r="B80" s="178" t="s">
        <v>150</v>
      </c>
      <c r="C80" s="172" t="s">
        <v>385</v>
      </c>
      <c r="D80" s="172">
        <v>0</v>
      </c>
      <c r="E80" s="179">
        <v>228</v>
      </c>
      <c r="F80" s="180">
        <v>1003000</v>
      </c>
      <c r="G80" s="180">
        <v>228684000</v>
      </c>
      <c r="H80" s="188">
        <f t="shared" si="1"/>
        <v>228680000</v>
      </c>
    </row>
    <row r="81" spans="1:8" s="176" customFormat="1" ht="36" customHeight="1">
      <c r="A81" s="177">
        <v>78</v>
      </c>
      <c r="B81" s="178" t="s">
        <v>150</v>
      </c>
      <c r="C81" s="172" t="s">
        <v>386</v>
      </c>
      <c r="D81" s="172">
        <v>0</v>
      </c>
      <c r="E81" s="179">
        <v>228</v>
      </c>
      <c r="F81" s="180">
        <v>1117000</v>
      </c>
      <c r="G81" s="180">
        <v>254676000</v>
      </c>
      <c r="H81" s="188">
        <f t="shared" si="1"/>
        <v>254680000</v>
      </c>
    </row>
    <row r="82" spans="1:8" s="176" customFormat="1" ht="36" customHeight="1">
      <c r="A82" s="177">
        <v>79</v>
      </c>
      <c r="B82" s="178" t="s">
        <v>150</v>
      </c>
      <c r="C82" s="172" t="s">
        <v>387</v>
      </c>
      <c r="D82" s="172">
        <v>0</v>
      </c>
      <c r="E82" s="179">
        <v>228</v>
      </c>
      <c r="F82" s="180">
        <v>1117000</v>
      </c>
      <c r="G82" s="180">
        <v>254676000</v>
      </c>
      <c r="H82" s="188">
        <f t="shared" si="1"/>
        <v>254680000</v>
      </c>
    </row>
    <row r="83" spans="1:8" s="176" customFormat="1" ht="36" customHeight="1">
      <c r="A83" s="177">
        <v>80</v>
      </c>
      <c r="B83" s="178" t="s">
        <v>150</v>
      </c>
      <c r="C83" s="172" t="s">
        <v>388</v>
      </c>
      <c r="D83" s="172">
        <v>0</v>
      </c>
      <c r="E83" s="179">
        <v>228</v>
      </c>
      <c r="F83" s="180">
        <v>1003000</v>
      </c>
      <c r="G83" s="180">
        <v>228684000</v>
      </c>
      <c r="H83" s="188">
        <f t="shared" si="1"/>
        <v>228680000</v>
      </c>
    </row>
    <row r="84" spans="1:8" s="176" customFormat="1" ht="36" customHeight="1">
      <c r="A84" s="177">
        <v>81</v>
      </c>
      <c r="B84" s="178" t="s">
        <v>150</v>
      </c>
      <c r="C84" s="172" t="s">
        <v>389</v>
      </c>
      <c r="D84" s="172">
        <v>0</v>
      </c>
      <c r="E84" s="179">
        <v>228</v>
      </c>
      <c r="F84" s="180">
        <v>1003000</v>
      </c>
      <c r="G84" s="180">
        <v>228684000</v>
      </c>
      <c r="H84" s="188">
        <f t="shared" si="1"/>
        <v>228680000</v>
      </c>
    </row>
    <row r="85" spans="1:8" s="176" customFormat="1" ht="36" customHeight="1">
      <c r="A85" s="177">
        <v>82</v>
      </c>
      <c r="B85" s="178" t="s">
        <v>150</v>
      </c>
      <c r="C85" s="172" t="s">
        <v>390</v>
      </c>
      <c r="D85" s="172">
        <v>0</v>
      </c>
      <c r="E85" s="179">
        <v>228</v>
      </c>
      <c r="F85" s="180">
        <v>1003000</v>
      </c>
      <c r="G85" s="180">
        <v>228684000</v>
      </c>
      <c r="H85" s="188">
        <f t="shared" si="1"/>
        <v>228680000</v>
      </c>
    </row>
    <row r="86" spans="1:8" s="176" customFormat="1" ht="36" customHeight="1">
      <c r="A86" s="177">
        <v>83</v>
      </c>
      <c r="B86" s="178" t="s">
        <v>150</v>
      </c>
      <c r="C86" s="172" t="s">
        <v>391</v>
      </c>
      <c r="D86" s="172">
        <v>0</v>
      </c>
      <c r="E86" s="179">
        <v>228</v>
      </c>
      <c r="F86" s="180">
        <v>1003000</v>
      </c>
      <c r="G86" s="180">
        <v>228684000</v>
      </c>
      <c r="H86" s="188">
        <f t="shared" si="1"/>
        <v>228680000</v>
      </c>
    </row>
    <row r="87" spans="1:8" s="176" customFormat="1" ht="36" customHeight="1">
      <c r="A87" s="177">
        <v>84</v>
      </c>
      <c r="B87" s="178" t="s">
        <v>150</v>
      </c>
      <c r="C87" s="172" t="s">
        <v>392</v>
      </c>
      <c r="D87" s="172">
        <v>0</v>
      </c>
      <c r="E87" s="179">
        <v>228</v>
      </c>
      <c r="F87" s="180">
        <v>1023000</v>
      </c>
      <c r="G87" s="180">
        <v>233244000</v>
      </c>
      <c r="H87" s="188">
        <f t="shared" si="1"/>
        <v>233240000</v>
      </c>
    </row>
    <row r="88" spans="1:8" s="176" customFormat="1" ht="36" customHeight="1">
      <c r="A88" s="177">
        <v>85</v>
      </c>
      <c r="B88" s="178" t="s">
        <v>150</v>
      </c>
      <c r="C88" s="172" t="s">
        <v>393</v>
      </c>
      <c r="D88" s="172">
        <v>0</v>
      </c>
      <c r="E88" s="179">
        <v>228</v>
      </c>
      <c r="F88" s="180">
        <v>1023000</v>
      </c>
      <c r="G88" s="180">
        <v>233244000</v>
      </c>
      <c r="H88" s="188">
        <f t="shared" si="1"/>
        <v>233240000</v>
      </c>
    </row>
    <row r="89" spans="1:8" s="176" customFormat="1" ht="36" customHeight="1">
      <c r="A89" s="177">
        <v>86</v>
      </c>
      <c r="B89" s="178" t="s">
        <v>150</v>
      </c>
      <c r="C89" s="172" t="s">
        <v>394</v>
      </c>
      <c r="D89" s="172">
        <v>0</v>
      </c>
      <c r="E89" s="179">
        <v>228</v>
      </c>
      <c r="F89" s="180">
        <v>1003000</v>
      </c>
      <c r="G89" s="180">
        <v>228684000</v>
      </c>
      <c r="H89" s="188">
        <f t="shared" si="1"/>
        <v>228680000</v>
      </c>
    </row>
    <row r="90" spans="1:8" s="176" customFormat="1" ht="36" customHeight="1">
      <c r="A90" s="177">
        <v>87</v>
      </c>
      <c r="B90" s="178" t="s">
        <v>150</v>
      </c>
      <c r="C90" s="172" t="s">
        <v>395</v>
      </c>
      <c r="D90" s="172">
        <v>0</v>
      </c>
      <c r="E90" s="179">
        <v>228</v>
      </c>
      <c r="F90" s="180">
        <v>1003000</v>
      </c>
      <c r="G90" s="180">
        <v>228684000</v>
      </c>
      <c r="H90" s="188">
        <f t="shared" si="1"/>
        <v>228680000</v>
      </c>
    </row>
    <row r="91" spans="1:8" s="176" customFormat="1" ht="36" customHeight="1">
      <c r="A91" s="177">
        <v>88</v>
      </c>
      <c r="B91" s="178" t="s">
        <v>150</v>
      </c>
      <c r="C91" s="172" t="s">
        <v>396</v>
      </c>
      <c r="D91" s="172">
        <v>0</v>
      </c>
      <c r="E91" s="179">
        <v>228</v>
      </c>
      <c r="F91" s="180">
        <v>1003000</v>
      </c>
      <c r="G91" s="180">
        <v>228684000</v>
      </c>
      <c r="H91" s="188">
        <f t="shared" si="1"/>
        <v>228680000</v>
      </c>
    </row>
    <row r="92" spans="1:8" s="176" customFormat="1" ht="36" customHeight="1">
      <c r="A92" s="177">
        <v>89</v>
      </c>
      <c r="B92" s="178" t="s">
        <v>150</v>
      </c>
      <c r="C92" s="172" t="s">
        <v>397</v>
      </c>
      <c r="D92" s="172">
        <v>0</v>
      </c>
      <c r="E92" s="179">
        <v>228</v>
      </c>
      <c r="F92" s="180">
        <v>1003000</v>
      </c>
      <c r="G92" s="180">
        <v>228684000</v>
      </c>
      <c r="H92" s="188">
        <f t="shared" si="1"/>
        <v>228680000</v>
      </c>
    </row>
    <row r="93" spans="1:8" s="176" customFormat="1" ht="36" customHeight="1">
      <c r="A93" s="177">
        <v>90</v>
      </c>
      <c r="B93" s="178" t="s">
        <v>150</v>
      </c>
      <c r="C93" s="172" t="s">
        <v>398</v>
      </c>
      <c r="D93" s="172">
        <v>0</v>
      </c>
      <c r="E93" s="179">
        <v>228</v>
      </c>
      <c r="F93" s="180">
        <v>1117000</v>
      </c>
      <c r="G93" s="180">
        <v>254676000</v>
      </c>
      <c r="H93" s="188">
        <f t="shared" si="1"/>
        <v>254680000</v>
      </c>
    </row>
    <row r="94" spans="1:8" s="176" customFormat="1" ht="36" customHeight="1">
      <c r="A94" s="177">
        <v>91</v>
      </c>
      <c r="B94" s="178" t="s">
        <v>150</v>
      </c>
      <c r="C94" s="172" t="s">
        <v>399</v>
      </c>
      <c r="D94" s="172">
        <v>0</v>
      </c>
      <c r="E94" s="179">
        <v>228</v>
      </c>
      <c r="F94" s="180">
        <v>1117000</v>
      </c>
      <c r="G94" s="180">
        <v>254676000</v>
      </c>
      <c r="H94" s="188">
        <f t="shared" si="1"/>
        <v>254680000</v>
      </c>
    </row>
    <row r="95" spans="1:8" s="176" customFormat="1" ht="36" customHeight="1">
      <c r="A95" s="177">
        <v>92</v>
      </c>
      <c r="B95" s="178" t="s">
        <v>150</v>
      </c>
      <c r="C95" s="172" t="s">
        <v>400</v>
      </c>
      <c r="D95" s="172">
        <v>0</v>
      </c>
      <c r="E95" s="179">
        <v>228</v>
      </c>
      <c r="F95" s="180">
        <v>1003000</v>
      </c>
      <c r="G95" s="180">
        <v>228684000</v>
      </c>
      <c r="H95" s="188">
        <f t="shared" si="1"/>
        <v>228680000</v>
      </c>
    </row>
    <row r="96" spans="1:8" s="176" customFormat="1" ht="36" customHeight="1">
      <c r="A96" s="177">
        <v>93</v>
      </c>
      <c r="B96" s="178" t="s">
        <v>150</v>
      </c>
      <c r="C96" s="172" t="s">
        <v>401</v>
      </c>
      <c r="D96" s="172">
        <v>0</v>
      </c>
      <c r="E96" s="179">
        <v>228</v>
      </c>
      <c r="F96" s="180">
        <v>1003000</v>
      </c>
      <c r="G96" s="180">
        <v>228684000</v>
      </c>
      <c r="H96" s="188">
        <f t="shared" si="1"/>
        <v>228680000</v>
      </c>
    </row>
    <row r="97" spans="1:8" s="176" customFormat="1" ht="36" customHeight="1">
      <c r="A97" s="177">
        <v>94</v>
      </c>
      <c r="B97" s="178" t="s">
        <v>150</v>
      </c>
      <c r="C97" s="172" t="s">
        <v>402</v>
      </c>
      <c r="D97" s="172">
        <v>0</v>
      </c>
      <c r="E97" s="179">
        <v>228</v>
      </c>
      <c r="F97" s="180">
        <v>1003000</v>
      </c>
      <c r="G97" s="180">
        <v>228684000</v>
      </c>
      <c r="H97" s="188">
        <f t="shared" si="1"/>
        <v>228680000</v>
      </c>
    </row>
    <row r="98" spans="1:8" s="176" customFormat="1" ht="36" customHeight="1">
      <c r="A98" s="177">
        <v>95</v>
      </c>
      <c r="B98" s="178" t="s">
        <v>150</v>
      </c>
      <c r="C98" s="172" t="s">
        <v>403</v>
      </c>
      <c r="D98" s="172">
        <v>0</v>
      </c>
      <c r="E98" s="179">
        <v>228</v>
      </c>
      <c r="F98" s="180">
        <v>1003000</v>
      </c>
      <c r="G98" s="180">
        <v>228684000</v>
      </c>
      <c r="H98" s="188">
        <f t="shared" si="1"/>
        <v>228680000</v>
      </c>
    </row>
    <row r="99" spans="1:8" s="176" customFormat="1" ht="36" customHeight="1">
      <c r="A99" s="177">
        <v>96</v>
      </c>
      <c r="B99" s="178" t="s">
        <v>150</v>
      </c>
      <c r="C99" s="172" t="s">
        <v>404</v>
      </c>
      <c r="D99" s="172">
        <v>0</v>
      </c>
      <c r="E99" s="179">
        <v>228</v>
      </c>
      <c r="F99" s="180">
        <v>1023000</v>
      </c>
      <c r="G99" s="180">
        <v>233244000</v>
      </c>
      <c r="H99" s="188">
        <f t="shared" si="1"/>
        <v>233240000</v>
      </c>
    </row>
    <row r="100" spans="1:8" s="176" customFormat="1" ht="36" customHeight="1">
      <c r="A100" s="177">
        <v>97</v>
      </c>
      <c r="B100" s="178" t="s">
        <v>150</v>
      </c>
      <c r="C100" s="172" t="s">
        <v>405</v>
      </c>
      <c r="D100" s="172">
        <v>0</v>
      </c>
      <c r="E100" s="179">
        <v>248</v>
      </c>
      <c r="F100" s="180">
        <v>1033000</v>
      </c>
      <c r="G100" s="180">
        <v>256184000</v>
      </c>
      <c r="H100" s="188">
        <f t="shared" si="1"/>
        <v>256180000</v>
      </c>
    </row>
    <row r="101" spans="1:8" s="176" customFormat="1" ht="36" customHeight="1">
      <c r="A101" s="177">
        <v>98</v>
      </c>
      <c r="B101" s="178" t="s">
        <v>150</v>
      </c>
      <c r="C101" s="172" t="s">
        <v>406</v>
      </c>
      <c r="D101" s="172">
        <v>0</v>
      </c>
      <c r="E101" s="179">
        <v>248</v>
      </c>
      <c r="F101" s="180">
        <v>1033000</v>
      </c>
      <c r="G101" s="180">
        <v>256184000</v>
      </c>
      <c r="H101" s="188">
        <f t="shared" si="1"/>
        <v>256180000</v>
      </c>
    </row>
    <row r="102" spans="1:8" s="176" customFormat="1" ht="36" customHeight="1">
      <c r="A102" s="177">
        <v>99</v>
      </c>
      <c r="B102" s="178" t="s">
        <v>150</v>
      </c>
      <c r="C102" s="172" t="s">
        <v>407</v>
      </c>
      <c r="D102" s="172">
        <v>0</v>
      </c>
      <c r="E102" s="179">
        <v>248</v>
      </c>
      <c r="F102" s="180">
        <v>1033000</v>
      </c>
      <c r="G102" s="180">
        <v>256184000</v>
      </c>
      <c r="H102" s="188">
        <f t="shared" si="1"/>
        <v>256180000</v>
      </c>
    </row>
    <row r="103" spans="1:8" s="176" customFormat="1" ht="36" customHeight="1">
      <c r="A103" s="177">
        <v>100</v>
      </c>
      <c r="B103" s="178" t="s">
        <v>150</v>
      </c>
      <c r="C103" s="172" t="s">
        <v>408</v>
      </c>
      <c r="D103" s="172">
        <v>0</v>
      </c>
      <c r="E103" s="179">
        <v>248</v>
      </c>
      <c r="F103" s="180">
        <v>1033000</v>
      </c>
      <c r="G103" s="180">
        <v>256184000</v>
      </c>
      <c r="H103" s="188">
        <f t="shared" si="1"/>
        <v>256180000</v>
      </c>
    </row>
    <row r="104" spans="1:8" s="176" customFormat="1" ht="36" customHeight="1">
      <c r="A104" s="177">
        <v>101</v>
      </c>
      <c r="B104" s="178" t="s">
        <v>150</v>
      </c>
      <c r="C104" s="172" t="s">
        <v>409</v>
      </c>
      <c r="D104" s="172">
        <v>0</v>
      </c>
      <c r="E104" s="179">
        <v>248</v>
      </c>
      <c r="F104" s="180">
        <v>1033000</v>
      </c>
      <c r="G104" s="180">
        <v>256184000</v>
      </c>
      <c r="H104" s="188">
        <f t="shared" si="1"/>
        <v>256180000</v>
      </c>
    </row>
    <row r="105" spans="1:8" s="176" customFormat="1" ht="36" customHeight="1">
      <c r="A105" s="177">
        <v>102</v>
      </c>
      <c r="B105" s="178" t="s">
        <v>150</v>
      </c>
      <c r="C105" s="172" t="s">
        <v>410</v>
      </c>
      <c r="D105" s="172">
        <v>0</v>
      </c>
      <c r="E105" s="179">
        <v>248</v>
      </c>
      <c r="F105" s="180">
        <v>1033000</v>
      </c>
      <c r="G105" s="180">
        <v>256184000</v>
      </c>
      <c r="H105" s="188">
        <f t="shared" si="1"/>
        <v>256180000</v>
      </c>
    </row>
    <row r="106" spans="1:8" s="176" customFormat="1" ht="36" customHeight="1">
      <c r="A106" s="177">
        <v>103</v>
      </c>
      <c r="B106" s="178" t="s">
        <v>150</v>
      </c>
      <c r="C106" s="172" t="s">
        <v>411</v>
      </c>
      <c r="D106" s="172">
        <v>0</v>
      </c>
      <c r="E106" s="179">
        <v>248</v>
      </c>
      <c r="F106" s="180">
        <v>1033000</v>
      </c>
      <c r="G106" s="180">
        <v>256184000</v>
      </c>
      <c r="H106" s="188">
        <f t="shared" si="1"/>
        <v>256180000</v>
      </c>
    </row>
    <row r="107" spans="1:8" s="176" customFormat="1" ht="36" customHeight="1">
      <c r="A107" s="177">
        <v>104</v>
      </c>
      <c r="B107" s="178" t="s">
        <v>150</v>
      </c>
      <c r="C107" s="172" t="s">
        <v>412</v>
      </c>
      <c r="D107" s="172">
        <v>0</v>
      </c>
      <c r="E107" s="179">
        <v>248</v>
      </c>
      <c r="F107" s="180">
        <v>1033000</v>
      </c>
      <c r="G107" s="180">
        <v>256184000</v>
      </c>
      <c r="H107" s="188">
        <f t="shared" si="1"/>
        <v>256180000</v>
      </c>
    </row>
    <row r="108" spans="1:8" s="176" customFormat="1" ht="36" customHeight="1">
      <c r="A108" s="177">
        <v>105</v>
      </c>
      <c r="B108" s="178" t="s">
        <v>150</v>
      </c>
      <c r="C108" s="172" t="s">
        <v>413</v>
      </c>
      <c r="D108" s="172">
        <v>0</v>
      </c>
      <c r="E108" s="179">
        <v>248</v>
      </c>
      <c r="F108" s="180">
        <v>1033000</v>
      </c>
      <c r="G108" s="180">
        <v>256184000</v>
      </c>
      <c r="H108" s="188">
        <f t="shared" si="1"/>
        <v>256180000</v>
      </c>
    </row>
    <row r="109" spans="1:8" s="176" customFormat="1" ht="36" customHeight="1">
      <c r="A109" s="177">
        <v>106</v>
      </c>
      <c r="B109" s="178" t="s">
        <v>150</v>
      </c>
      <c r="C109" s="172" t="s">
        <v>414</v>
      </c>
      <c r="D109" s="172">
        <v>0</v>
      </c>
      <c r="E109" s="179">
        <v>228</v>
      </c>
      <c r="F109" s="180">
        <v>1023000</v>
      </c>
      <c r="G109" s="180">
        <v>233244000</v>
      </c>
      <c r="H109" s="188">
        <f t="shared" si="1"/>
        <v>233240000</v>
      </c>
    </row>
    <row r="110" spans="1:8" s="176" customFormat="1" ht="36" customHeight="1">
      <c r="A110" s="177">
        <v>107</v>
      </c>
      <c r="B110" s="178" t="s">
        <v>150</v>
      </c>
      <c r="C110" s="172" t="s">
        <v>415</v>
      </c>
      <c r="D110" s="172">
        <v>0</v>
      </c>
      <c r="E110" s="179">
        <v>228</v>
      </c>
      <c r="F110" s="180">
        <v>1003000</v>
      </c>
      <c r="G110" s="180">
        <v>228684000</v>
      </c>
      <c r="H110" s="188">
        <f t="shared" si="1"/>
        <v>228680000</v>
      </c>
    </row>
    <row r="111" spans="1:8" s="176" customFormat="1" ht="36" customHeight="1">
      <c r="A111" s="177">
        <v>108</v>
      </c>
      <c r="B111" s="178" t="s">
        <v>150</v>
      </c>
      <c r="C111" s="172" t="s">
        <v>416</v>
      </c>
      <c r="D111" s="172">
        <v>0</v>
      </c>
      <c r="E111" s="179">
        <v>228</v>
      </c>
      <c r="F111" s="180">
        <v>1003000</v>
      </c>
      <c r="G111" s="180">
        <v>228684000</v>
      </c>
      <c r="H111" s="188">
        <f t="shared" si="1"/>
        <v>228680000</v>
      </c>
    </row>
    <row r="112" spans="1:8" s="176" customFormat="1" ht="36" customHeight="1">
      <c r="A112" s="177">
        <v>109</v>
      </c>
      <c r="B112" s="178" t="s">
        <v>150</v>
      </c>
      <c r="C112" s="172" t="s">
        <v>417</v>
      </c>
      <c r="D112" s="172">
        <v>0</v>
      </c>
      <c r="E112" s="179">
        <v>228</v>
      </c>
      <c r="F112" s="180">
        <v>1003000</v>
      </c>
      <c r="G112" s="180">
        <v>228684000</v>
      </c>
      <c r="H112" s="188">
        <f t="shared" si="1"/>
        <v>228680000</v>
      </c>
    </row>
    <row r="113" spans="1:8" s="176" customFormat="1" ht="36" customHeight="1">
      <c r="A113" s="177">
        <v>110</v>
      </c>
      <c r="B113" s="178" t="s">
        <v>150</v>
      </c>
      <c r="C113" s="172" t="s">
        <v>418</v>
      </c>
      <c r="D113" s="172">
        <v>0</v>
      </c>
      <c r="E113" s="179">
        <v>228</v>
      </c>
      <c r="F113" s="180">
        <v>1003000</v>
      </c>
      <c r="G113" s="180">
        <v>228684000</v>
      </c>
      <c r="H113" s="188">
        <f t="shared" si="1"/>
        <v>228680000</v>
      </c>
    </row>
    <row r="114" spans="1:8" s="176" customFormat="1" ht="36" customHeight="1">
      <c r="A114" s="177">
        <v>111</v>
      </c>
      <c r="B114" s="178" t="s">
        <v>150</v>
      </c>
      <c r="C114" s="172" t="s">
        <v>419</v>
      </c>
      <c r="D114" s="172">
        <v>0</v>
      </c>
      <c r="E114" s="179">
        <v>228</v>
      </c>
      <c r="F114" s="180">
        <v>1003000</v>
      </c>
      <c r="G114" s="180">
        <v>228684000</v>
      </c>
      <c r="H114" s="188">
        <f t="shared" si="1"/>
        <v>228680000</v>
      </c>
    </row>
    <row r="115" spans="1:8" s="176" customFormat="1" ht="36" customHeight="1">
      <c r="A115" s="177">
        <v>112</v>
      </c>
      <c r="B115" s="178" t="s">
        <v>150</v>
      </c>
      <c r="C115" s="172" t="s">
        <v>420</v>
      </c>
      <c r="D115" s="172">
        <v>0</v>
      </c>
      <c r="E115" s="179">
        <v>228</v>
      </c>
      <c r="F115" s="180">
        <v>1003000</v>
      </c>
      <c r="G115" s="180">
        <v>228684000</v>
      </c>
      <c r="H115" s="188">
        <f t="shared" si="1"/>
        <v>228680000</v>
      </c>
    </row>
    <row r="116" spans="1:8" s="176" customFormat="1" ht="36" customHeight="1">
      <c r="A116" s="177">
        <v>113</v>
      </c>
      <c r="B116" s="178" t="s">
        <v>150</v>
      </c>
      <c r="C116" s="172" t="s">
        <v>421</v>
      </c>
      <c r="D116" s="172">
        <v>0</v>
      </c>
      <c r="E116" s="179">
        <v>228</v>
      </c>
      <c r="F116" s="180">
        <v>1003000</v>
      </c>
      <c r="G116" s="180">
        <v>228684000</v>
      </c>
      <c r="H116" s="188">
        <f t="shared" si="1"/>
        <v>228680000</v>
      </c>
    </row>
    <row r="117" spans="1:8" s="176" customFormat="1" ht="36" customHeight="1">
      <c r="A117" s="177">
        <v>114</v>
      </c>
      <c r="B117" s="178" t="s">
        <v>150</v>
      </c>
      <c r="C117" s="172" t="s">
        <v>422</v>
      </c>
      <c r="D117" s="172">
        <v>0</v>
      </c>
      <c r="E117" s="179">
        <v>228</v>
      </c>
      <c r="F117" s="180">
        <v>1003000</v>
      </c>
      <c r="G117" s="180">
        <v>228684000</v>
      </c>
      <c r="H117" s="188">
        <f t="shared" si="1"/>
        <v>228680000</v>
      </c>
    </row>
    <row r="118" spans="1:8" s="176" customFormat="1" ht="36" customHeight="1">
      <c r="A118" s="177">
        <v>115</v>
      </c>
      <c r="B118" s="178" t="s">
        <v>150</v>
      </c>
      <c r="C118" s="172" t="s">
        <v>423</v>
      </c>
      <c r="D118" s="172">
        <v>0</v>
      </c>
      <c r="E118" s="179">
        <v>221</v>
      </c>
      <c r="F118" s="180">
        <v>1003000</v>
      </c>
      <c r="G118" s="180">
        <v>221663000</v>
      </c>
      <c r="H118" s="188">
        <f t="shared" si="1"/>
        <v>221660000</v>
      </c>
    </row>
    <row r="119" spans="1:8" s="176" customFormat="1" ht="36" customHeight="1">
      <c r="A119" s="177">
        <v>116</v>
      </c>
      <c r="B119" s="178" t="s">
        <v>150</v>
      </c>
      <c r="C119" s="172" t="s">
        <v>424</v>
      </c>
      <c r="D119" s="172">
        <v>0</v>
      </c>
      <c r="E119" s="179">
        <v>220</v>
      </c>
      <c r="F119" s="180">
        <v>1003000</v>
      </c>
      <c r="G119" s="180">
        <v>220660000</v>
      </c>
      <c r="H119" s="188">
        <f t="shared" si="1"/>
        <v>220660000</v>
      </c>
    </row>
    <row r="120" spans="1:8" s="176" customFormat="1" ht="36" customHeight="1">
      <c r="A120" s="177">
        <v>117</v>
      </c>
      <c r="B120" s="178" t="s">
        <v>150</v>
      </c>
      <c r="C120" s="172" t="s">
        <v>425</v>
      </c>
      <c r="D120" s="172">
        <v>0</v>
      </c>
      <c r="E120" s="179">
        <v>220</v>
      </c>
      <c r="F120" s="180">
        <v>1003000</v>
      </c>
      <c r="G120" s="180">
        <v>220660000</v>
      </c>
      <c r="H120" s="188">
        <f t="shared" si="1"/>
        <v>220660000</v>
      </c>
    </row>
    <row r="121" spans="1:8" s="176" customFormat="1" ht="36" customHeight="1">
      <c r="A121" s="177">
        <v>118</v>
      </c>
      <c r="B121" s="178" t="s">
        <v>150</v>
      </c>
      <c r="C121" s="172" t="s">
        <v>426</v>
      </c>
      <c r="D121" s="172">
        <v>0</v>
      </c>
      <c r="E121" s="179">
        <v>221</v>
      </c>
      <c r="F121" s="180">
        <v>1216000</v>
      </c>
      <c r="G121" s="180">
        <v>268736000</v>
      </c>
      <c r="H121" s="188">
        <f t="shared" si="1"/>
        <v>268740000</v>
      </c>
    </row>
    <row r="122" spans="1:8" s="176" customFormat="1" ht="36" customHeight="1">
      <c r="A122" s="177">
        <v>119</v>
      </c>
      <c r="B122" s="178" t="s">
        <v>150</v>
      </c>
      <c r="C122" s="172" t="s">
        <v>427</v>
      </c>
      <c r="D122" s="172">
        <v>0</v>
      </c>
      <c r="E122" s="179">
        <v>220</v>
      </c>
      <c r="F122" s="180">
        <v>1216000</v>
      </c>
      <c r="G122" s="180">
        <v>267520000</v>
      </c>
      <c r="H122" s="188">
        <f t="shared" si="1"/>
        <v>267520000</v>
      </c>
    </row>
    <row r="123" spans="1:8" s="176" customFormat="1" ht="36" customHeight="1">
      <c r="A123" s="177">
        <v>120</v>
      </c>
      <c r="B123" s="178" t="s">
        <v>150</v>
      </c>
      <c r="C123" s="172" t="s">
        <v>428</v>
      </c>
      <c r="D123" s="172">
        <v>0</v>
      </c>
      <c r="E123" s="179">
        <v>221</v>
      </c>
      <c r="F123" s="180">
        <v>1216000</v>
      </c>
      <c r="G123" s="180">
        <v>268736000</v>
      </c>
      <c r="H123" s="188">
        <f t="shared" si="1"/>
        <v>268740000</v>
      </c>
    </row>
    <row r="124" spans="1:8" s="176" customFormat="1" ht="36" customHeight="1">
      <c r="A124" s="177">
        <v>121</v>
      </c>
      <c r="B124" s="178" t="s">
        <v>150</v>
      </c>
      <c r="C124" s="172" t="s">
        <v>429</v>
      </c>
      <c r="D124" s="172">
        <v>0</v>
      </c>
      <c r="E124" s="179">
        <v>248</v>
      </c>
      <c r="F124" s="180">
        <v>1139000</v>
      </c>
      <c r="G124" s="180">
        <v>282472000</v>
      </c>
      <c r="H124" s="188">
        <f t="shared" si="1"/>
        <v>282470000</v>
      </c>
    </row>
    <row r="125" spans="1:8" s="176" customFormat="1" ht="36" customHeight="1">
      <c r="A125" s="177">
        <v>122</v>
      </c>
      <c r="B125" s="178" t="s">
        <v>150</v>
      </c>
      <c r="C125" s="172" t="s">
        <v>430</v>
      </c>
      <c r="D125" s="172">
        <v>0</v>
      </c>
      <c r="E125" s="179">
        <v>248</v>
      </c>
      <c r="F125" s="180">
        <v>1023000</v>
      </c>
      <c r="G125" s="180">
        <v>253704000</v>
      </c>
      <c r="H125" s="188">
        <f t="shared" si="1"/>
        <v>253700000</v>
      </c>
    </row>
    <row r="126" spans="1:8" s="176" customFormat="1" ht="36" customHeight="1">
      <c r="A126" s="177">
        <v>123</v>
      </c>
      <c r="B126" s="178" t="s">
        <v>150</v>
      </c>
      <c r="C126" s="172" t="s">
        <v>431</v>
      </c>
      <c r="D126" s="172">
        <v>0</v>
      </c>
      <c r="E126" s="179">
        <v>248</v>
      </c>
      <c r="F126" s="180">
        <v>1043000</v>
      </c>
      <c r="G126" s="180">
        <v>258664000</v>
      </c>
      <c r="H126" s="188">
        <f t="shared" si="1"/>
        <v>258660000</v>
      </c>
    </row>
    <row r="127" spans="1:8" s="176" customFormat="1" ht="36" customHeight="1">
      <c r="A127" s="177">
        <v>124</v>
      </c>
      <c r="B127" s="178" t="s">
        <v>150</v>
      </c>
      <c r="C127" s="172" t="s">
        <v>432</v>
      </c>
      <c r="D127" s="172">
        <v>0</v>
      </c>
      <c r="E127" s="179">
        <v>248</v>
      </c>
      <c r="F127" s="180">
        <v>1023000</v>
      </c>
      <c r="G127" s="180">
        <v>253704000</v>
      </c>
      <c r="H127" s="188">
        <f t="shared" si="1"/>
        <v>253700000</v>
      </c>
    </row>
    <row r="128" spans="1:8" s="176" customFormat="1" ht="36" customHeight="1">
      <c r="A128" s="177">
        <v>125</v>
      </c>
      <c r="B128" s="178" t="s">
        <v>150</v>
      </c>
      <c r="C128" s="172" t="s">
        <v>433</v>
      </c>
      <c r="D128" s="172">
        <v>0</v>
      </c>
      <c r="E128" s="179">
        <v>249</v>
      </c>
      <c r="F128" s="180">
        <v>1064000</v>
      </c>
      <c r="G128" s="180">
        <v>264936000</v>
      </c>
      <c r="H128" s="188">
        <f t="shared" si="1"/>
        <v>264940000</v>
      </c>
    </row>
    <row r="129" spans="1:8" s="176" customFormat="1" ht="36" customHeight="1">
      <c r="A129" s="177">
        <v>126</v>
      </c>
      <c r="B129" s="178" t="s">
        <v>150</v>
      </c>
      <c r="C129" s="172" t="s">
        <v>434</v>
      </c>
      <c r="D129" s="172">
        <v>0</v>
      </c>
      <c r="E129" s="179">
        <v>248</v>
      </c>
      <c r="F129" s="180">
        <v>1043000</v>
      </c>
      <c r="G129" s="180">
        <v>258664000</v>
      </c>
      <c r="H129" s="188">
        <f t="shared" si="1"/>
        <v>258660000</v>
      </c>
    </row>
    <row r="130" spans="1:8" s="176" customFormat="1" ht="36" customHeight="1">
      <c r="A130" s="177">
        <v>127</v>
      </c>
      <c r="B130" s="178" t="s">
        <v>150</v>
      </c>
      <c r="C130" s="172" t="s">
        <v>435</v>
      </c>
      <c r="D130" s="172">
        <v>0</v>
      </c>
      <c r="E130" s="179">
        <v>249</v>
      </c>
      <c r="F130" s="180">
        <v>1161000</v>
      </c>
      <c r="G130" s="180">
        <v>289089000</v>
      </c>
      <c r="H130" s="188">
        <f t="shared" si="1"/>
        <v>289090000</v>
      </c>
    </row>
    <row r="131" spans="1:8" s="176" customFormat="1" ht="36" customHeight="1">
      <c r="A131" s="177">
        <v>128</v>
      </c>
      <c r="B131" s="178" t="s">
        <v>150</v>
      </c>
      <c r="C131" s="172" t="s">
        <v>436</v>
      </c>
      <c r="D131" s="172">
        <v>0</v>
      </c>
      <c r="E131" s="179">
        <v>248</v>
      </c>
      <c r="F131" s="180">
        <v>1064000</v>
      </c>
      <c r="G131" s="180">
        <v>263872000</v>
      </c>
      <c r="H131" s="188">
        <f t="shared" si="1"/>
        <v>263870000</v>
      </c>
    </row>
    <row r="132" spans="1:8" s="176" customFormat="1" ht="36" customHeight="1">
      <c r="A132" s="177">
        <v>129</v>
      </c>
      <c r="B132" s="178" t="s">
        <v>150</v>
      </c>
      <c r="C132" s="172" t="s">
        <v>437</v>
      </c>
      <c r="D132" s="172">
        <v>0</v>
      </c>
      <c r="E132" s="179">
        <v>248</v>
      </c>
      <c r="F132" s="180">
        <v>1023000</v>
      </c>
      <c r="G132" s="180">
        <v>253704000</v>
      </c>
      <c r="H132" s="188">
        <f t="shared" si="1"/>
        <v>253700000</v>
      </c>
    </row>
    <row r="133" spans="1:8" s="176" customFormat="1" ht="36" customHeight="1">
      <c r="A133" s="177">
        <v>130</v>
      </c>
      <c r="B133" s="178" t="s">
        <v>150</v>
      </c>
      <c r="C133" s="172" t="s">
        <v>438</v>
      </c>
      <c r="D133" s="172">
        <v>0</v>
      </c>
      <c r="E133" s="179">
        <v>248</v>
      </c>
      <c r="F133" s="180">
        <v>1023000</v>
      </c>
      <c r="G133" s="180">
        <v>253704000</v>
      </c>
      <c r="H133" s="188">
        <f t="shared" ref="H133:H196" si="2">ROUND(G133,-4)</f>
        <v>253700000</v>
      </c>
    </row>
    <row r="134" spans="1:8" s="176" customFormat="1" ht="36" customHeight="1">
      <c r="A134" s="177">
        <v>131</v>
      </c>
      <c r="B134" s="178" t="s">
        <v>150</v>
      </c>
      <c r="C134" s="172" t="s">
        <v>439</v>
      </c>
      <c r="D134" s="172">
        <v>0</v>
      </c>
      <c r="E134" s="179">
        <v>240</v>
      </c>
      <c r="F134" s="180">
        <v>1043000</v>
      </c>
      <c r="G134" s="180">
        <v>250320000</v>
      </c>
      <c r="H134" s="188">
        <f t="shared" si="2"/>
        <v>250320000</v>
      </c>
    </row>
    <row r="135" spans="1:8" s="176" customFormat="1" ht="36" customHeight="1">
      <c r="A135" s="177">
        <v>132</v>
      </c>
      <c r="B135" s="178" t="s">
        <v>150</v>
      </c>
      <c r="C135" s="172" t="s">
        <v>440</v>
      </c>
      <c r="D135" s="172">
        <v>0</v>
      </c>
      <c r="E135" s="179">
        <v>240</v>
      </c>
      <c r="F135" s="180">
        <v>1023000</v>
      </c>
      <c r="G135" s="180">
        <v>245520000</v>
      </c>
      <c r="H135" s="188">
        <f t="shared" si="2"/>
        <v>245520000</v>
      </c>
    </row>
    <row r="136" spans="1:8" s="176" customFormat="1" ht="36" customHeight="1">
      <c r="A136" s="177">
        <v>133</v>
      </c>
      <c r="B136" s="178" t="s">
        <v>150</v>
      </c>
      <c r="C136" s="172" t="s">
        <v>441</v>
      </c>
      <c r="D136" s="172">
        <v>0</v>
      </c>
      <c r="E136" s="179">
        <v>240</v>
      </c>
      <c r="F136" s="180">
        <v>1064000</v>
      </c>
      <c r="G136" s="180">
        <v>255360000</v>
      </c>
      <c r="H136" s="188">
        <f t="shared" si="2"/>
        <v>255360000</v>
      </c>
    </row>
    <row r="137" spans="1:8" s="176" customFormat="1" ht="36" customHeight="1">
      <c r="A137" s="177">
        <v>134</v>
      </c>
      <c r="B137" s="178" t="s">
        <v>150</v>
      </c>
      <c r="C137" s="172" t="s">
        <v>442</v>
      </c>
      <c r="D137" s="172">
        <v>0</v>
      </c>
      <c r="E137" s="179">
        <v>248</v>
      </c>
      <c r="F137" s="180">
        <v>1043000</v>
      </c>
      <c r="G137" s="180">
        <v>258664000</v>
      </c>
      <c r="H137" s="188">
        <f t="shared" si="2"/>
        <v>258660000</v>
      </c>
    </row>
    <row r="138" spans="1:8" s="176" customFormat="1" ht="36" customHeight="1">
      <c r="A138" s="177">
        <v>135</v>
      </c>
      <c r="B138" s="178" t="s">
        <v>150</v>
      </c>
      <c r="C138" s="172" t="s">
        <v>443</v>
      </c>
      <c r="D138" s="172">
        <v>0</v>
      </c>
      <c r="E138" s="179">
        <v>247</v>
      </c>
      <c r="F138" s="180">
        <v>1043000</v>
      </c>
      <c r="G138" s="180">
        <v>257621000</v>
      </c>
      <c r="H138" s="188">
        <f t="shared" si="2"/>
        <v>257620000</v>
      </c>
    </row>
    <row r="139" spans="1:8" s="176" customFormat="1" ht="36" customHeight="1">
      <c r="A139" s="177">
        <v>136</v>
      </c>
      <c r="B139" s="178" t="s">
        <v>150</v>
      </c>
      <c r="C139" s="172" t="s">
        <v>444</v>
      </c>
      <c r="D139" s="172">
        <v>0</v>
      </c>
      <c r="E139" s="179">
        <v>248</v>
      </c>
      <c r="F139" s="180">
        <v>1043000</v>
      </c>
      <c r="G139" s="180">
        <v>258664000</v>
      </c>
      <c r="H139" s="188">
        <f t="shared" si="2"/>
        <v>258660000</v>
      </c>
    </row>
    <row r="140" spans="1:8" s="176" customFormat="1" ht="36" customHeight="1">
      <c r="A140" s="177">
        <v>137</v>
      </c>
      <c r="B140" s="178" t="s">
        <v>150</v>
      </c>
      <c r="C140" s="172" t="s">
        <v>445</v>
      </c>
      <c r="D140" s="172">
        <v>0</v>
      </c>
      <c r="E140" s="179">
        <v>246</v>
      </c>
      <c r="F140" s="180">
        <v>1043000</v>
      </c>
      <c r="G140" s="180">
        <v>256578000</v>
      </c>
      <c r="H140" s="188">
        <f t="shared" si="2"/>
        <v>256580000</v>
      </c>
    </row>
    <row r="141" spans="1:8" s="176" customFormat="1" ht="36" customHeight="1">
      <c r="A141" s="177">
        <v>138</v>
      </c>
      <c r="B141" s="178" t="s">
        <v>150</v>
      </c>
      <c r="C141" s="172" t="s">
        <v>446</v>
      </c>
      <c r="D141" s="172">
        <v>0</v>
      </c>
      <c r="E141" s="179">
        <v>250</v>
      </c>
      <c r="F141" s="180">
        <v>1139000</v>
      </c>
      <c r="G141" s="180">
        <v>284750000</v>
      </c>
      <c r="H141" s="188">
        <f t="shared" si="2"/>
        <v>284750000</v>
      </c>
    </row>
    <row r="142" spans="1:8" s="176" customFormat="1" ht="36" customHeight="1">
      <c r="A142" s="177">
        <v>139</v>
      </c>
      <c r="B142" s="178" t="s">
        <v>150</v>
      </c>
      <c r="C142" s="172" t="s">
        <v>447</v>
      </c>
      <c r="D142" s="172">
        <v>0</v>
      </c>
      <c r="E142" s="179">
        <v>248</v>
      </c>
      <c r="F142" s="180">
        <v>1023000</v>
      </c>
      <c r="G142" s="180">
        <v>253704000</v>
      </c>
      <c r="H142" s="188">
        <f t="shared" si="2"/>
        <v>253700000</v>
      </c>
    </row>
    <row r="143" spans="1:8" s="176" customFormat="1" ht="36" customHeight="1">
      <c r="A143" s="177">
        <v>140</v>
      </c>
      <c r="B143" s="178" t="s">
        <v>150</v>
      </c>
      <c r="C143" s="172" t="s">
        <v>448</v>
      </c>
      <c r="D143" s="172">
        <v>0</v>
      </c>
      <c r="E143" s="179">
        <v>248</v>
      </c>
      <c r="F143" s="180">
        <v>1023000</v>
      </c>
      <c r="G143" s="180">
        <v>253704000</v>
      </c>
      <c r="H143" s="188">
        <f t="shared" si="2"/>
        <v>253700000</v>
      </c>
    </row>
    <row r="144" spans="1:8" s="176" customFormat="1" ht="36" customHeight="1">
      <c r="A144" s="177">
        <v>141</v>
      </c>
      <c r="B144" s="178" t="s">
        <v>150</v>
      </c>
      <c r="C144" s="172" t="s">
        <v>449</v>
      </c>
      <c r="D144" s="172">
        <v>0</v>
      </c>
      <c r="E144" s="179">
        <v>248</v>
      </c>
      <c r="F144" s="180">
        <v>1023000</v>
      </c>
      <c r="G144" s="180">
        <v>253704000</v>
      </c>
      <c r="H144" s="188">
        <f t="shared" si="2"/>
        <v>253700000</v>
      </c>
    </row>
    <row r="145" spans="1:8" s="176" customFormat="1" ht="36" customHeight="1">
      <c r="A145" s="177">
        <v>142</v>
      </c>
      <c r="B145" s="178" t="s">
        <v>150</v>
      </c>
      <c r="C145" s="172" t="s">
        <v>450</v>
      </c>
      <c r="D145" s="172">
        <v>0</v>
      </c>
      <c r="E145" s="179">
        <v>248</v>
      </c>
      <c r="F145" s="180">
        <v>1023000</v>
      </c>
      <c r="G145" s="180">
        <v>253704000</v>
      </c>
      <c r="H145" s="188">
        <f t="shared" si="2"/>
        <v>253700000</v>
      </c>
    </row>
    <row r="146" spans="1:8" s="176" customFormat="1" ht="36" customHeight="1">
      <c r="A146" s="177">
        <v>143</v>
      </c>
      <c r="B146" s="178" t="s">
        <v>150</v>
      </c>
      <c r="C146" s="172" t="s">
        <v>451</v>
      </c>
      <c r="D146" s="172">
        <v>0</v>
      </c>
      <c r="E146" s="179">
        <v>250</v>
      </c>
      <c r="F146" s="180">
        <v>1064000</v>
      </c>
      <c r="G146" s="180">
        <v>266000000</v>
      </c>
      <c r="H146" s="188">
        <f t="shared" si="2"/>
        <v>266000000</v>
      </c>
    </row>
    <row r="147" spans="1:8" s="176" customFormat="1" ht="36" customHeight="1">
      <c r="A147" s="177">
        <v>144</v>
      </c>
      <c r="B147" s="178" t="s">
        <v>150</v>
      </c>
      <c r="C147" s="172" t="s">
        <v>452</v>
      </c>
      <c r="D147" s="172">
        <v>0</v>
      </c>
      <c r="E147" s="179">
        <v>250</v>
      </c>
      <c r="F147" s="180">
        <v>1064000</v>
      </c>
      <c r="G147" s="180">
        <v>266000000</v>
      </c>
      <c r="H147" s="188">
        <f t="shared" si="2"/>
        <v>266000000</v>
      </c>
    </row>
    <row r="148" spans="1:8" s="176" customFormat="1" ht="36" customHeight="1">
      <c r="A148" s="177">
        <v>145</v>
      </c>
      <c r="B148" s="178" t="s">
        <v>150</v>
      </c>
      <c r="C148" s="172" t="s">
        <v>453</v>
      </c>
      <c r="D148" s="172">
        <v>0</v>
      </c>
      <c r="E148" s="179">
        <v>248</v>
      </c>
      <c r="F148" s="180">
        <v>1023000</v>
      </c>
      <c r="G148" s="180">
        <v>253704000</v>
      </c>
      <c r="H148" s="188">
        <f t="shared" si="2"/>
        <v>253700000</v>
      </c>
    </row>
    <row r="149" spans="1:8" s="176" customFormat="1" ht="36" customHeight="1">
      <c r="A149" s="177">
        <v>146</v>
      </c>
      <c r="B149" s="178" t="s">
        <v>150</v>
      </c>
      <c r="C149" s="172" t="s">
        <v>454</v>
      </c>
      <c r="D149" s="172">
        <v>0</v>
      </c>
      <c r="E149" s="179">
        <v>248</v>
      </c>
      <c r="F149" s="180">
        <v>1023000</v>
      </c>
      <c r="G149" s="180">
        <v>253704000</v>
      </c>
      <c r="H149" s="188">
        <f t="shared" si="2"/>
        <v>253700000</v>
      </c>
    </row>
    <row r="150" spans="1:8" s="176" customFormat="1" ht="36" customHeight="1">
      <c r="A150" s="177">
        <v>147</v>
      </c>
      <c r="B150" s="178" t="s">
        <v>150</v>
      </c>
      <c r="C150" s="172" t="s">
        <v>455</v>
      </c>
      <c r="D150" s="172">
        <v>0</v>
      </c>
      <c r="E150" s="179">
        <v>248</v>
      </c>
      <c r="F150" s="180">
        <v>1023000</v>
      </c>
      <c r="G150" s="180">
        <v>253704000</v>
      </c>
      <c r="H150" s="188">
        <f t="shared" si="2"/>
        <v>253700000</v>
      </c>
    </row>
    <row r="151" spans="1:8" s="176" customFormat="1" ht="36" customHeight="1">
      <c r="A151" s="177">
        <v>148</v>
      </c>
      <c r="B151" s="178" t="s">
        <v>150</v>
      </c>
      <c r="C151" s="172" t="s">
        <v>456</v>
      </c>
      <c r="D151" s="172">
        <v>0</v>
      </c>
      <c r="E151" s="179">
        <v>248</v>
      </c>
      <c r="F151" s="180">
        <v>1023000</v>
      </c>
      <c r="G151" s="180">
        <v>253704000</v>
      </c>
      <c r="H151" s="188">
        <f t="shared" si="2"/>
        <v>253700000</v>
      </c>
    </row>
    <row r="152" spans="1:8" s="176" customFormat="1" ht="36" customHeight="1">
      <c r="A152" s="177">
        <v>149</v>
      </c>
      <c r="B152" s="178" t="s">
        <v>150</v>
      </c>
      <c r="C152" s="172" t="s">
        <v>457</v>
      </c>
      <c r="D152" s="172">
        <v>0</v>
      </c>
      <c r="E152" s="179">
        <v>250</v>
      </c>
      <c r="F152" s="180">
        <v>1139000</v>
      </c>
      <c r="G152" s="180">
        <v>284750000</v>
      </c>
      <c r="H152" s="188">
        <f t="shared" si="2"/>
        <v>284750000</v>
      </c>
    </row>
    <row r="153" spans="1:8" s="176" customFormat="1" ht="36" customHeight="1">
      <c r="A153" s="177">
        <v>150</v>
      </c>
      <c r="B153" s="178" t="s">
        <v>150</v>
      </c>
      <c r="C153" s="172" t="s">
        <v>458</v>
      </c>
      <c r="D153" s="172">
        <v>0</v>
      </c>
      <c r="E153" s="179">
        <v>250</v>
      </c>
      <c r="F153" s="180">
        <v>1139000</v>
      </c>
      <c r="G153" s="180">
        <v>284750000</v>
      </c>
      <c r="H153" s="188">
        <f t="shared" si="2"/>
        <v>284750000</v>
      </c>
    </row>
    <row r="154" spans="1:8" s="176" customFormat="1" ht="36" customHeight="1">
      <c r="A154" s="177">
        <v>151</v>
      </c>
      <c r="B154" s="178" t="s">
        <v>150</v>
      </c>
      <c r="C154" s="172" t="s">
        <v>459</v>
      </c>
      <c r="D154" s="172">
        <v>0</v>
      </c>
      <c r="E154" s="179">
        <v>248</v>
      </c>
      <c r="F154" s="180">
        <v>1023000</v>
      </c>
      <c r="G154" s="180">
        <v>253704000</v>
      </c>
      <c r="H154" s="188">
        <f t="shared" si="2"/>
        <v>253700000</v>
      </c>
    </row>
    <row r="155" spans="1:8" s="176" customFormat="1" ht="36" customHeight="1">
      <c r="A155" s="177">
        <v>152</v>
      </c>
      <c r="B155" s="178" t="s">
        <v>150</v>
      </c>
      <c r="C155" s="172" t="s">
        <v>460</v>
      </c>
      <c r="D155" s="172">
        <v>0</v>
      </c>
      <c r="E155" s="179">
        <v>248</v>
      </c>
      <c r="F155" s="180">
        <v>1023000</v>
      </c>
      <c r="G155" s="180">
        <v>253704000</v>
      </c>
      <c r="H155" s="188">
        <f t="shared" si="2"/>
        <v>253700000</v>
      </c>
    </row>
    <row r="156" spans="1:8" s="176" customFormat="1" ht="36" customHeight="1">
      <c r="A156" s="177">
        <v>153</v>
      </c>
      <c r="B156" s="178" t="s">
        <v>150</v>
      </c>
      <c r="C156" s="172" t="s">
        <v>461</v>
      </c>
      <c r="D156" s="172">
        <v>0</v>
      </c>
      <c r="E156" s="179">
        <v>248</v>
      </c>
      <c r="F156" s="180">
        <v>1023000</v>
      </c>
      <c r="G156" s="180">
        <v>253704000</v>
      </c>
      <c r="H156" s="188">
        <f t="shared" si="2"/>
        <v>253700000</v>
      </c>
    </row>
    <row r="157" spans="1:8" s="176" customFormat="1" ht="36" customHeight="1">
      <c r="A157" s="177">
        <v>154</v>
      </c>
      <c r="B157" s="178" t="s">
        <v>150</v>
      </c>
      <c r="C157" s="172" t="s">
        <v>462</v>
      </c>
      <c r="D157" s="172">
        <v>0</v>
      </c>
      <c r="E157" s="179">
        <v>250</v>
      </c>
      <c r="F157" s="180">
        <v>1075000</v>
      </c>
      <c r="G157" s="180">
        <v>268750000</v>
      </c>
      <c r="H157" s="188">
        <f t="shared" si="2"/>
        <v>268750000</v>
      </c>
    </row>
    <row r="158" spans="1:8" s="176" customFormat="1" ht="36" customHeight="1">
      <c r="A158" s="177">
        <v>155</v>
      </c>
      <c r="B158" s="178" t="s">
        <v>150</v>
      </c>
      <c r="C158" s="172" t="s">
        <v>463</v>
      </c>
      <c r="D158" s="172">
        <v>0</v>
      </c>
      <c r="E158" s="179">
        <v>250</v>
      </c>
      <c r="F158" s="180">
        <v>1075000</v>
      </c>
      <c r="G158" s="180">
        <v>268750000</v>
      </c>
      <c r="H158" s="188">
        <f t="shared" si="2"/>
        <v>268750000</v>
      </c>
    </row>
    <row r="159" spans="1:8" s="176" customFormat="1" ht="36" customHeight="1">
      <c r="A159" s="177">
        <v>156</v>
      </c>
      <c r="B159" s="178" t="s">
        <v>150</v>
      </c>
      <c r="C159" s="172" t="s">
        <v>464</v>
      </c>
      <c r="D159" s="172">
        <v>0</v>
      </c>
      <c r="E159" s="179">
        <v>248</v>
      </c>
      <c r="F159" s="180">
        <v>1023000</v>
      </c>
      <c r="G159" s="180">
        <v>253704000</v>
      </c>
      <c r="H159" s="188">
        <f t="shared" si="2"/>
        <v>253700000</v>
      </c>
    </row>
    <row r="160" spans="1:8" s="176" customFormat="1" ht="36" customHeight="1">
      <c r="A160" s="177">
        <v>157</v>
      </c>
      <c r="B160" s="178" t="s">
        <v>150</v>
      </c>
      <c r="C160" s="172" t="s">
        <v>465</v>
      </c>
      <c r="D160" s="172">
        <v>0</v>
      </c>
      <c r="E160" s="179">
        <v>248</v>
      </c>
      <c r="F160" s="180">
        <v>1023000</v>
      </c>
      <c r="G160" s="180">
        <v>253704000</v>
      </c>
      <c r="H160" s="188">
        <f t="shared" si="2"/>
        <v>253700000</v>
      </c>
    </row>
    <row r="161" spans="1:8" s="176" customFormat="1" ht="36" customHeight="1">
      <c r="A161" s="177">
        <v>158</v>
      </c>
      <c r="B161" s="178" t="s">
        <v>150</v>
      </c>
      <c r="C161" s="172" t="s">
        <v>466</v>
      </c>
      <c r="D161" s="172">
        <v>0</v>
      </c>
      <c r="E161" s="179">
        <v>248</v>
      </c>
      <c r="F161" s="180">
        <v>1023000</v>
      </c>
      <c r="G161" s="180">
        <v>253704000</v>
      </c>
      <c r="H161" s="188">
        <f t="shared" si="2"/>
        <v>253700000</v>
      </c>
    </row>
    <row r="162" spans="1:8" s="176" customFormat="1" ht="36" customHeight="1">
      <c r="A162" s="177">
        <v>159</v>
      </c>
      <c r="B162" s="178" t="s">
        <v>150</v>
      </c>
      <c r="C162" s="172" t="s">
        <v>467</v>
      </c>
      <c r="D162" s="172">
        <v>0</v>
      </c>
      <c r="E162" s="179">
        <v>248</v>
      </c>
      <c r="F162" s="180">
        <v>1023000</v>
      </c>
      <c r="G162" s="180">
        <v>253704000</v>
      </c>
      <c r="H162" s="188">
        <f t="shared" si="2"/>
        <v>253700000</v>
      </c>
    </row>
    <row r="163" spans="1:8" s="176" customFormat="1" ht="36" customHeight="1">
      <c r="A163" s="177">
        <v>160</v>
      </c>
      <c r="B163" s="178" t="s">
        <v>150</v>
      </c>
      <c r="C163" s="172" t="s">
        <v>468</v>
      </c>
      <c r="D163" s="172">
        <v>0</v>
      </c>
      <c r="E163" s="179">
        <v>250</v>
      </c>
      <c r="F163" s="180">
        <v>1139000</v>
      </c>
      <c r="G163" s="180">
        <v>284750000</v>
      </c>
      <c r="H163" s="188">
        <f t="shared" si="2"/>
        <v>284750000</v>
      </c>
    </row>
    <row r="164" spans="1:8" s="176" customFormat="1" ht="36" customHeight="1">
      <c r="A164" s="177">
        <v>161</v>
      </c>
      <c r="B164" s="178" t="s">
        <v>150</v>
      </c>
      <c r="C164" s="172" t="s">
        <v>469</v>
      </c>
      <c r="D164" s="172">
        <v>0</v>
      </c>
      <c r="E164" s="179">
        <v>250</v>
      </c>
      <c r="F164" s="180">
        <v>1139000</v>
      </c>
      <c r="G164" s="180">
        <v>284750000</v>
      </c>
      <c r="H164" s="188">
        <f t="shared" si="2"/>
        <v>284750000</v>
      </c>
    </row>
    <row r="165" spans="1:8" s="176" customFormat="1" ht="36" customHeight="1">
      <c r="A165" s="177">
        <v>162</v>
      </c>
      <c r="B165" s="178" t="s">
        <v>150</v>
      </c>
      <c r="C165" s="172" t="s">
        <v>470</v>
      </c>
      <c r="D165" s="172">
        <v>0</v>
      </c>
      <c r="E165" s="179">
        <v>248</v>
      </c>
      <c r="F165" s="180">
        <v>1023000</v>
      </c>
      <c r="G165" s="180">
        <v>253704000</v>
      </c>
      <c r="H165" s="188">
        <f t="shared" si="2"/>
        <v>253700000</v>
      </c>
    </row>
    <row r="166" spans="1:8" s="176" customFormat="1" ht="36" customHeight="1">
      <c r="A166" s="177">
        <v>163</v>
      </c>
      <c r="B166" s="178" t="s">
        <v>150</v>
      </c>
      <c r="C166" s="172" t="s">
        <v>471</v>
      </c>
      <c r="D166" s="172">
        <v>0</v>
      </c>
      <c r="E166" s="179">
        <v>248</v>
      </c>
      <c r="F166" s="180">
        <v>1023000</v>
      </c>
      <c r="G166" s="180">
        <v>253704000</v>
      </c>
      <c r="H166" s="188">
        <f t="shared" si="2"/>
        <v>253700000</v>
      </c>
    </row>
    <row r="167" spans="1:8" s="176" customFormat="1" ht="36" customHeight="1">
      <c r="A167" s="177">
        <v>164</v>
      </c>
      <c r="B167" s="178" t="s">
        <v>150</v>
      </c>
      <c r="C167" s="172" t="s">
        <v>472</v>
      </c>
      <c r="D167" s="172">
        <v>0</v>
      </c>
      <c r="E167" s="179">
        <v>248</v>
      </c>
      <c r="F167" s="180">
        <v>1023000</v>
      </c>
      <c r="G167" s="180">
        <v>253704000</v>
      </c>
      <c r="H167" s="188">
        <f t="shared" si="2"/>
        <v>253700000</v>
      </c>
    </row>
    <row r="168" spans="1:8" s="176" customFormat="1" ht="36" customHeight="1">
      <c r="A168" s="177">
        <v>165</v>
      </c>
      <c r="B168" s="178" t="s">
        <v>150</v>
      </c>
      <c r="C168" s="172" t="s">
        <v>473</v>
      </c>
      <c r="D168" s="172">
        <v>0</v>
      </c>
      <c r="E168" s="179">
        <v>248</v>
      </c>
      <c r="F168" s="180">
        <v>1023000</v>
      </c>
      <c r="G168" s="180">
        <v>253704000</v>
      </c>
      <c r="H168" s="188">
        <f t="shared" si="2"/>
        <v>253700000</v>
      </c>
    </row>
    <row r="169" spans="1:8" s="176" customFormat="1" ht="36" customHeight="1">
      <c r="A169" s="177">
        <v>166</v>
      </c>
      <c r="B169" s="178" t="s">
        <v>150</v>
      </c>
      <c r="C169" s="172" t="s">
        <v>474</v>
      </c>
      <c r="D169" s="172">
        <v>0</v>
      </c>
      <c r="E169" s="179">
        <v>250</v>
      </c>
      <c r="F169" s="180">
        <v>1097000</v>
      </c>
      <c r="G169" s="180">
        <v>274250000</v>
      </c>
      <c r="H169" s="188">
        <f t="shared" si="2"/>
        <v>274250000</v>
      </c>
    </row>
    <row r="170" spans="1:8" s="176" customFormat="1" ht="36" customHeight="1">
      <c r="A170" s="177">
        <v>167</v>
      </c>
      <c r="B170" s="178" t="s">
        <v>150</v>
      </c>
      <c r="C170" s="172" t="s">
        <v>475</v>
      </c>
      <c r="D170" s="172">
        <v>0</v>
      </c>
      <c r="E170" s="179">
        <v>248</v>
      </c>
      <c r="F170" s="180">
        <v>1105000</v>
      </c>
      <c r="G170" s="180">
        <v>274040000</v>
      </c>
      <c r="H170" s="188">
        <f t="shared" si="2"/>
        <v>274040000</v>
      </c>
    </row>
    <row r="171" spans="1:8" s="176" customFormat="1" ht="36" customHeight="1">
      <c r="A171" s="177">
        <v>168</v>
      </c>
      <c r="B171" s="178" t="s">
        <v>150</v>
      </c>
      <c r="C171" s="172" t="s">
        <v>476</v>
      </c>
      <c r="D171" s="172">
        <v>0</v>
      </c>
      <c r="E171" s="179">
        <v>248</v>
      </c>
      <c r="F171" s="180">
        <v>1085000</v>
      </c>
      <c r="G171" s="180">
        <v>269080000</v>
      </c>
      <c r="H171" s="188">
        <f t="shared" si="2"/>
        <v>269080000</v>
      </c>
    </row>
    <row r="172" spans="1:8" s="176" customFormat="1" ht="36" customHeight="1">
      <c r="A172" s="177">
        <v>169</v>
      </c>
      <c r="B172" s="178" t="s">
        <v>150</v>
      </c>
      <c r="C172" s="172" t="s">
        <v>477</v>
      </c>
      <c r="D172" s="172">
        <v>0</v>
      </c>
      <c r="E172" s="179">
        <v>248</v>
      </c>
      <c r="F172" s="180">
        <v>1043000</v>
      </c>
      <c r="G172" s="180">
        <v>258664000</v>
      </c>
      <c r="H172" s="188">
        <f t="shared" si="2"/>
        <v>258660000</v>
      </c>
    </row>
    <row r="173" spans="1:8" s="176" customFormat="1" ht="36" customHeight="1">
      <c r="A173" s="177">
        <v>170</v>
      </c>
      <c r="B173" s="178" t="s">
        <v>150</v>
      </c>
      <c r="C173" s="172" t="s">
        <v>478</v>
      </c>
      <c r="D173" s="172">
        <v>0</v>
      </c>
      <c r="E173" s="179">
        <v>248</v>
      </c>
      <c r="F173" s="180">
        <v>1043000</v>
      </c>
      <c r="G173" s="180">
        <v>258664000</v>
      </c>
      <c r="H173" s="188">
        <f t="shared" si="2"/>
        <v>258660000</v>
      </c>
    </row>
    <row r="174" spans="1:8" s="176" customFormat="1" ht="36" customHeight="1">
      <c r="A174" s="177">
        <v>171</v>
      </c>
      <c r="B174" s="178" t="s">
        <v>150</v>
      </c>
      <c r="C174" s="172" t="s">
        <v>479</v>
      </c>
      <c r="D174" s="172">
        <v>0</v>
      </c>
      <c r="E174" s="179">
        <v>250</v>
      </c>
      <c r="F174" s="180">
        <v>1161000</v>
      </c>
      <c r="G174" s="180">
        <v>290250000</v>
      </c>
      <c r="H174" s="188">
        <f t="shared" si="2"/>
        <v>290250000</v>
      </c>
    </row>
    <row r="175" spans="1:8" s="176" customFormat="1" ht="36" customHeight="1">
      <c r="A175" s="177">
        <v>172</v>
      </c>
      <c r="B175" s="178" t="s">
        <v>150</v>
      </c>
      <c r="C175" s="172" t="s">
        <v>480</v>
      </c>
      <c r="D175" s="172">
        <v>0</v>
      </c>
      <c r="E175" s="179">
        <v>250</v>
      </c>
      <c r="F175" s="180">
        <v>1161000</v>
      </c>
      <c r="G175" s="180">
        <v>290250000</v>
      </c>
      <c r="H175" s="188">
        <f t="shared" si="2"/>
        <v>290250000</v>
      </c>
    </row>
    <row r="176" spans="1:8" s="176" customFormat="1" ht="36" customHeight="1">
      <c r="A176" s="177">
        <v>173</v>
      </c>
      <c r="B176" s="178" t="s">
        <v>150</v>
      </c>
      <c r="C176" s="172" t="s">
        <v>481</v>
      </c>
      <c r="D176" s="172">
        <v>0</v>
      </c>
      <c r="E176" s="179">
        <v>248</v>
      </c>
      <c r="F176" s="180">
        <v>1043000</v>
      </c>
      <c r="G176" s="180">
        <v>258664000</v>
      </c>
      <c r="H176" s="188">
        <f t="shared" si="2"/>
        <v>258660000</v>
      </c>
    </row>
    <row r="177" spans="1:8" s="176" customFormat="1" ht="36" customHeight="1">
      <c r="A177" s="177">
        <v>174</v>
      </c>
      <c r="B177" s="178" t="s">
        <v>150</v>
      </c>
      <c r="C177" s="172" t="s">
        <v>482</v>
      </c>
      <c r="D177" s="172">
        <v>0</v>
      </c>
      <c r="E177" s="179">
        <v>248</v>
      </c>
      <c r="F177" s="180">
        <v>1043000</v>
      </c>
      <c r="G177" s="180">
        <v>258664000</v>
      </c>
      <c r="H177" s="188">
        <f t="shared" si="2"/>
        <v>258660000</v>
      </c>
    </row>
    <row r="178" spans="1:8" s="176" customFormat="1" ht="36" customHeight="1">
      <c r="A178" s="177">
        <v>175</v>
      </c>
      <c r="B178" s="178" t="s">
        <v>150</v>
      </c>
      <c r="C178" s="172" t="s">
        <v>483</v>
      </c>
      <c r="D178" s="172">
        <v>0</v>
      </c>
      <c r="E178" s="179">
        <v>248</v>
      </c>
      <c r="F178" s="180">
        <v>1054000</v>
      </c>
      <c r="G178" s="180">
        <v>261392000</v>
      </c>
      <c r="H178" s="188">
        <f t="shared" si="2"/>
        <v>261390000</v>
      </c>
    </row>
    <row r="179" spans="1:8" s="176" customFormat="1" ht="36" customHeight="1">
      <c r="A179" s="177">
        <v>176</v>
      </c>
      <c r="B179" s="178" t="s">
        <v>150</v>
      </c>
      <c r="C179" s="172" t="s">
        <v>484</v>
      </c>
      <c r="D179" s="172">
        <v>0</v>
      </c>
      <c r="E179" s="179">
        <v>248</v>
      </c>
      <c r="F179" s="180">
        <v>1023000</v>
      </c>
      <c r="G179" s="180">
        <v>253704000</v>
      </c>
      <c r="H179" s="188">
        <f t="shared" si="2"/>
        <v>253700000</v>
      </c>
    </row>
    <row r="180" spans="1:8" s="176" customFormat="1" ht="36" customHeight="1">
      <c r="A180" s="177">
        <v>177</v>
      </c>
      <c r="B180" s="178" t="s">
        <v>150</v>
      </c>
      <c r="C180" s="172" t="s">
        <v>485</v>
      </c>
      <c r="D180" s="172">
        <v>0</v>
      </c>
      <c r="E180" s="179">
        <v>248</v>
      </c>
      <c r="F180" s="180">
        <v>1023000</v>
      </c>
      <c r="G180" s="180">
        <v>253704000</v>
      </c>
      <c r="H180" s="188">
        <f t="shared" si="2"/>
        <v>253700000</v>
      </c>
    </row>
    <row r="181" spans="1:8" s="176" customFormat="1" ht="36" customHeight="1">
      <c r="A181" s="177">
        <v>178</v>
      </c>
      <c r="B181" s="178" t="s">
        <v>150</v>
      </c>
      <c r="C181" s="172" t="s">
        <v>486</v>
      </c>
      <c r="D181" s="172">
        <v>0</v>
      </c>
      <c r="E181" s="179">
        <v>250</v>
      </c>
      <c r="F181" s="180">
        <v>1139000</v>
      </c>
      <c r="G181" s="180">
        <v>284750000</v>
      </c>
      <c r="H181" s="188">
        <f t="shared" si="2"/>
        <v>284750000</v>
      </c>
    </row>
    <row r="182" spans="1:8" s="176" customFormat="1" ht="36" customHeight="1">
      <c r="A182" s="177">
        <v>179</v>
      </c>
      <c r="B182" s="178" t="s">
        <v>150</v>
      </c>
      <c r="C182" s="172" t="s">
        <v>487</v>
      </c>
      <c r="D182" s="172">
        <v>0</v>
      </c>
      <c r="E182" s="179">
        <v>262</v>
      </c>
      <c r="F182" s="180">
        <v>1033000</v>
      </c>
      <c r="G182" s="180">
        <v>270646000</v>
      </c>
      <c r="H182" s="188">
        <f t="shared" si="2"/>
        <v>270650000</v>
      </c>
    </row>
    <row r="183" spans="1:8" s="176" customFormat="1" ht="36" customHeight="1">
      <c r="A183" s="177">
        <v>180</v>
      </c>
      <c r="B183" s="178" t="s">
        <v>150</v>
      </c>
      <c r="C183" s="172" t="s">
        <v>488</v>
      </c>
      <c r="D183" s="172">
        <v>0</v>
      </c>
      <c r="E183" s="179">
        <v>263</v>
      </c>
      <c r="F183" s="180">
        <v>1033000</v>
      </c>
      <c r="G183" s="180">
        <v>271679000</v>
      </c>
      <c r="H183" s="188">
        <f t="shared" si="2"/>
        <v>271680000</v>
      </c>
    </row>
    <row r="184" spans="1:8" s="176" customFormat="1" ht="36" customHeight="1">
      <c r="A184" s="177">
        <v>181</v>
      </c>
      <c r="B184" s="178" t="s">
        <v>150</v>
      </c>
      <c r="C184" s="172" t="s">
        <v>489</v>
      </c>
      <c r="D184" s="172">
        <v>0</v>
      </c>
      <c r="E184" s="179">
        <v>263</v>
      </c>
      <c r="F184" s="180">
        <v>1033000</v>
      </c>
      <c r="G184" s="180">
        <v>271679000</v>
      </c>
      <c r="H184" s="188">
        <f t="shared" si="2"/>
        <v>271680000</v>
      </c>
    </row>
    <row r="185" spans="1:8" s="176" customFormat="1" ht="36" customHeight="1">
      <c r="A185" s="177">
        <v>182</v>
      </c>
      <c r="B185" s="178" t="s">
        <v>150</v>
      </c>
      <c r="C185" s="172" t="s">
        <v>490</v>
      </c>
      <c r="D185" s="172">
        <v>0</v>
      </c>
      <c r="E185" s="179">
        <v>262</v>
      </c>
      <c r="F185" s="180">
        <v>1033000</v>
      </c>
      <c r="G185" s="180">
        <v>270646000</v>
      </c>
      <c r="H185" s="188">
        <f t="shared" si="2"/>
        <v>270650000</v>
      </c>
    </row>
    <row r="186" spans="1:8" s="176" customFormat="1" ht="36" customHeight="1">
      <c r="A186" s="177">
        <v>183</v>
      </c>
      <c r="B186" s="178" t="s">
        <v>150</v>
      </c>
      <c r="C186" s="172" t="s">
        <v>491</v>
      </c>
      <c r="D186" s="172">
        <v>0</v>
      </c>
      <c r="E186" s="179">
        <v>263</v>
      </c>
      <c r="F186" s="180">
        <v>1033000</v>
      </c>
      <c r="G186" s="180">
        <v>271679000</v>
      </c>
      <c r="H186" s="188">
        <f t="shared" si="2"/>
        <v>271680000</v>
      </c>
    </row>
    <row r="187" spans="1:8" s="176" customFormat="1" ht="36" customHeight="1">
      <c r="A187" s="177">
        <v>184</v>
      </c>
      <c r="B187" s="178" t="s">
        <v>150</v>
      </c>
      <c r="C187" s="172" t="s">
        <v>492</v>
      </c>
      <c r="D187" s="172">
        <v>0</v>
      </c>
      <c r="E187" s="179">
        <v>263</v>
      </c>
      <c r="F187" s="180">
        <v>1033000</v>
      </c>
      <c r="G187" s="180">
        <v>271679000</v>
      </c>
      <c r="H187" s="188">
        <f t="shared" si="2"/>
        <v>271680000</v>
      </c>
    </row>
    <row r="188" spans="1:8" s="176" customFormat="1" ht="36" customHeight="1">
      <c r="A188" s="177">
        <v>185</v>
      </c>
      <c r="B188" s="178" t="s">
        <v>150</v>
      </c>
      <c r="C188" s="172" t="s">
        <v>493</v>
      </c>
      <c r="D188" s="172">
        <v>0</v>
      </c>
      <c r="E188" s="179">
        <v>250</v>
      </c>
      <c r="F188" s="180">
        <v>1171000</v>
      </c>
      <c r="G188" s="180">
        <v>292750000</v>
      </c>
      <c r="H188" s="188">
        <f t="shared" si="2"/>
        <v>292750000</v>
      </c>
    </row>
    <row r="189" spans="1:8" s="176" customFormat="1" ht="36" customHeight="1">
      <c r="A189" s="177">
        <v>186</v>
      </c>
      <c r="B189" s="178" t="s">
        <v>150</v>
      </c>
      <c r="C189" s="172" t="s">
        <v>494</v>
      </c>
      <c r="D189" s="172">
        <v>0</v>
      </c>
      <c r="E189" s="179">
        <v>248</v>
      </c>
      <c r="F189" s="180">
        <v>1023000</v>
      </c>
      <c r="G189" s="180">
        <v>253704000</v>
      </c>
      <c r="H189" s="188">
        <f t="shared" si="2"/>
        <v>253700000</v>
      </c>
    </row>
    <row r="190" spans="1:8" s="176" customFormat="1" ht="36" customHeight="1">
      <c r="A190" s="177">
        <v>187</v>
      </c>
      <c r="B190" s="178" t="s">
        <v>150</v>
      </c>
      <c r="C190" s="172" t="s">
        <v>495</v>
      </c>
      <c r="D190" s="172">
        <v>0</v>
      </c>
      <c r="E190" s="179">
        <v>248</v>
      </c>
      <c r="F190" s="180">
        <v>1023000</v>
      </c>
      <c r="G190" s="180">
        <v>253704000</v>
      </c>
      <c r="H190" s="188">
        <f t="shared" si="2"/>
        <v>253700000</v>
      </c>
    </row>
    <row r="191" spans="1:8" s="176" customFormat="1" ht="36" customHeight="1">
      <c r="A191" s="177">
        <v>188</v>
      </c>
      <c r="B191" s="178" t="s">
        <v>150</v>
      </c>
      <c r="C191" s="172" t="s">
        <v>496</v>
      </c>
      <c r="D191" s="172">
        <v>0</v>
      </c>
      <c r="E191" s="179">
        <v>248</v>
      </c>
      <c r="F191" s="180">
        <v>1023000</v>
      </c>
      <c r="G191" s="180">
        <v>253704000</v>
      </c>
      <c r="H191" s="188">
        <f t="shared" si="2"/>
        <v>253700000</v>
      </c>
    </row>
    <row r="192" spans="1:8" s="176" customFormat="1" ht="36" customHeight="1">
      <c r="A192" s="177">
        <v>189</v>
      </c>
      <c r="B192" s="178" t="s">
        <v>150</v>
      </c>
      <c r="C192" s="172" t="s">
        <v>497</v>
      </c>
      <c r="D192" s="172">
        <v>0</v>
      </c>
      <c r="E192" s="179">
        <v>248</v>
      </c>
      <c r="F192" s="180">
        <v>1023000</v>
      </c>
      <c r="G192" s="180">
        <v>253704000</v>
      </c>
      <c r="H192" s="188">
        <f t="shared" si="2"/>
        <v>253700000</v>
      </c>
    </row>
    <row r="193" spans="1:8" s="176" customFormat="1" ht="36" customHeight="1">
      <c r="A193" s="177">
        <v>190</v>
      </c>
      <c r="B193" s="178" t="s">
        <v>150</v>
      </c>
      <c r="C193" s="172" t="s">
        <v>498</v>
      </c>
      <c r="D193" s="172">
        <v>0</v>
      </c>
      <c r="E193" s="179">
        <v>250</v>
      </c>
      <c r="F193" s="180">
        <v>1064000</v>
      </c>
      <c r="G193" s="180">
        <v>266000000</v>
      </c>
      <c r="H193" s="188">
        <f t="shared" si="2"/>
        <v>266000000</v>
      </c>
    </row>
    <row r="194" spans="1:8" s="176" customFormat="1" ht="36" customHeight="1">
      <c r="A194" s="177">
        <v>191</v>
      </c>
      <c r="B194" s="178" t="s">
        <v>150</v>
      </c>
      <c r="C194" s="172" t="s">
        <v>499</v>
      </c>
      <c r="D194" s="172">
        <v>0</v>
      </c>
      <c r="E194" s="179">
        <v>250</v>
      </c>
      <c r="F194" s="180">
        <v>1064000</v>
      </c>
      <c r="G194" s="180">
        <v>266000000</v>
      </c>
      <c r="H194" s="188">
        <f t="shared" si="2"/>
        <v>266000000</v>
      </c>
    </row>
    <row r="195" spans="1:8" s="176" customFormat="1" ht="36" customHeight="1">
      <c r="A195" s="177">
        <v>192</v>
      </c>
      <c r="B195" s="178" t="s">
        <v>150</v>
      </c>
      <c r="C195" s="172" t="s">
        <v>500</v>
      </c>
      <c r="D195" s="172">
        <v>0</v>
      </c>
      <c r="E195" s="179">
        <v>248</v>
      </c>
      <c r="F195" s="180">
        <v>1023000</v>
      </c>
      <c r="G195" s="180">
        <v>253704000</v>
      </c>
      <c r="H195" s="188">
        <f t="shared" si="2"/>
        <v>253700000</v>
      </c>
    </row>
    <row r="196" spans="1:8" s="176" customFormat="1" ht="36" customHeight="1">
      <c r="A196" s="177">
        <v>193</v>
      </c>
      <c r="B196" s="178" t="s">
        <v>150</v>
      </c>
      <c r="C196" s="172" t="s">
        <v>501</v>
      </c>
      <c r="D196" s="172">
        <v>0</v>
      </c>
      <c r="E196" s="179">
        <v>248</v>
      </c>
      <c r="F196" s="180">
        <v>1023000</v>
      </c>
      <c r="G196" s="180">
        <v>253704000</v>
      </c>
      <c r="H196" s="188">
        <f t="shared" si="2"/>
        <v>253700000</v>
      </c>
    </row>
    <row r="197" spans="1:8" s="176" customFormat="1" ht="36" customHeight="1">
      <c r="A197" s="177">
        <v>194</v>
      </c>
      <c r="B197" s="178" t="s">
        <v>150</v>
      </c>
      <c r="C197" s="172" t="s">
        <v>502</v>
      </c>
      <c r="D197" s="172">
        <v>0</v>
      </c>
      <c r="E197" s="179">
        <v>248</v>
      </c>
      <c r="F197" s="180">
        <v>1023000</v>
      </c>
      <c r="G197" s="180">
        <v>253704000</v>
      </c>
      <c r="H197" s="188">
        <f t="shared" ref="H197:H240" si="3">ROUND(G197,-4)</f>
        <v>253700000</v>
      </c>
    </row>
    <row r="198" spans="1:8" s="176" customFormat="1" ht="36" customHeight="1">
      <c r="A198" s="177">
        <v>195</v>
      </c>
      <c r="B198" s="178" t="s">
        <v>150</v>
      </c>
      <c r="C198" s="172" t="s">
        <v>503</v>
      </c>
      <c r="D198" s="172">
        <v>0</v>
      </c>
      <c r="E198" s="179">
        <v>248</v>
      </c>
      <c r="F198" s="180">
        <v>1023000</v>
      </c>
      <c r="G198" s="180">
        <v>253704000</v>
      </c>
      <c r="H198" s="188">
        <f t="shared" si="3"/>
        <v>253700000</v>
      </c>
    </row>
    <row r="199" spans="1:8" s="176" customFormat="1" ht="36" customHeight="1">
      <c r="A199" s="177">
        <v>196</v>
      </c>
      <c r="B199" s="178" t="s">
        <v>150</v>
      </c>
      <c r="C199" s="172" t="s">
        <v>504</v>
      </c>
      <c r="D199" s="172">
        <v>0</v>
      </c>
      <c r="E199" s="179">
        <v>250</v>
      </c>
      <c r="F199" s="180">
        <v>1171000</v>
      </c>
      <c r="G199" s="180">
        <v>292750000</v>
      </c>
      <c r="H199" s="188">
        <f t="shared" si="3"/>
        <v>292750000</v>
      </c>
    </row>
    <row r="200" spans="1:8" s="176" customFormat="1" ht="36" customHeight="1">
      <c r="A200" s="177">
        <v>197</v>
      </c>
      <c r="B200" s="178" t="s">
        <v>150</v>
      </c>
      <c r="C200" s="172" t="s">
        <v>505</v>
      </c>
      <c r="D200" s="172">
        <v>0</v>
      </c>
      <c r="E200" s="179">
        <v>256</v>
      </c>
      <c r="F200" s="180">
        <v>1023000</v>
      </c>
      <c r="G200" s="180">
        <v>261888000</v>
      </c>
      <c r="H200" s="188">
        <f t="shared" si="3"/>
        <v>261890000</v>
      </c>
    </row>
    <row r="201" spans="1:8" s="176" customFormat="1" ht="36" customHeight="1">
      <c r="A201" s="177">
        <v>198</v>
      </c>
      <c r="B201" s="178" t="s">
        <v>150</v>
      </c>
      <c r="C201" s="172" t="s">
        <v>506</v>
      </c>
      <c r="D201" s="172">
        <v>0</v>
      </c>
      <c r="E201" s="179">
        <v>256</v>
      </c>
      <c r="F201" s="180">
        <v>1023000</v>
      </c>
      <c r="G201" s="180">
        <v>261888000</v>
      </c>
      <c r="H201" s="188">
        <f t="shared" si="3"/>
        <v>261890000</v>
      </c>
    </row>
    <row r="202" spans="1:8" s="176" customFormat="1" ht="36" customHeight="1">
      <c r="A202" s="177">
        <v>199</v>
      </c>
      <c r="B202" s="178" t="s">
        <v>150</v>
      </c>
      <c r="C202" s="172" t="s">
        <v>507</v>
      </c>
      <c r="D202" s="172">
        <v>0</v>
      </c>
      <c r="E202" s="179">
        <v>256</v>
      </c>
      <c r="F202" s="180">
        <v>1023000</v>
      </c>
      <c r="G202" s="180">
        <v>261888000</v>
      </c>
      <c r="H202" s="188">
        <f t="shared" si="3"/>
        <v>261890000</v>
      </c>
    </row>
    <row r="203" spans="1:8" s="176" customFormat="1" ht="36" customHeight="1">
      <c r="A203" s="177">
        <v>200</v>
      </c>
      <c r="B203" s="178" t="s">
        <v>150</v>
      </c>
      <c r="C203" s="172" t="s">
        <v>508</v>
      </c>
      <c r="D203" s="172">
        <v>0</v>
      </c>
      <c r="E203" s="179">
        <v>257</v>
      </c>
      <c r="F203" s="180">
        <v>1023000</v>
      </c>
      <c r="G203" s="180">
        <v>262911000</v>
      </c>
      <c r="H203" s="188">
        <f t="shared" si="3"/>
        <v>262910000</v>
      </c>
    </row>
    <row r="204" spans="1:8" s="176" customFormat="1" ht="36" customHeight="1">
      <c r="A204" s="177">
        <v>201</v>
      </c>
      <c r="B204" s="178" t="s">
        <v>150</v>
      </c>
      <c r="C204" s="172" t="s">
        <v>509</v>
      </c>
      <c r="D204" s="172">
        <v>0</v>
      </c>
      <c r="E204" s="179">
        <v>257</v>
      </c>
      <c r="F204" s="180">
        <v>1064000</v>
      </c>
      <c r="G204" s="180">
        <v>273448000</v>
      </c>
      <c r="H204" s="188">
        <f t="shared" si="3"/>
        <v>273450000</v>
      </c>
    </row>
    <row r="205" spans="1:8" s="176" customFormat="1" ht="36" customHeight="1">
      <c r="A205" s="177">
        <v>202</v>
      </c>
      <c r="B205" s="178" t="s">
        <v>150</v>
      </c>
      <c r="C205" s="172" t="s">
        <v>510</v>
      </c>
      <c r="D205" s="172">
        <v>0</v>
      </c>
      <c r="E205" s="179">
        <v>257</v>
      </c>
      <c r="F205" s="180">
        <v>1043000</v>
      </c>
      <c r="G205" s="180">
        <v>268051000</v>
      </c>
      <c r="H205" s="188">
        <f t="shared" si="3"/>
        <v>268050000</v>
      </c>
    </row>
    <row r="206" spans="1:8" s="176" customFormat="1" ht="36" customHeight="1">
      <c r="A206" s="177">
        <v>203</v>
      </c>
      <c r="B206" s="178" t="s">
        <v>150</v>
      </c>
      <c r="C206" s="172" t="s">
        <v>511</v>
      </c>
      <c r="D206" s="172">
        <v>0</v>
      </c>
      <c r="E206" s="179">
        <v>257</v>
      </c>
      <c r="F206" s="180">
        <v>1043000</v>
      </c>
      <c r="G206" s="180">
        <v>268051000</v>
      </c>
      <c r="H206" s="188">
        <f t="shared" si="3"/>
        <v>268050000</v>
      </c>
    </row>
    <row r="207" spans="1:8" s="176" customFormat="1" ht="36" customHeight="1">
      <c r="A207" s="177">
        <v>204</v>
      </c>
      <c r="B207" s="178" t="s">
        <v>150</v>
      </c>
      <c r="C207" s="172" t="s">
        <v>512</v>
      </c>
      <c r="D207" s="172">
        <v>0</v>
      </c>
      <c r="E207" s="179">
        <v>256</v>
      </c>
      <c r="F207" s="180">
        <v>1043000</v>
      </c>
      <c r="G207" s="180">
        <v>267008000</v>
      </c>
      <c r="H207" s="188">
        <f t="shared" si="3"/>
        <v>267010000</v>
      </c>
    </row>
    <row r="208" spans="1:8" s="176" customFormat="1" ht="36" customHeight="1">
      <c r="A208" s="177">
        <v>205</v>
      </c>
      <c r="B208" s="178" t="s">
        <v>150</v>
      </c>
      <c r="C208" s="172" t="s">
        <v>513</v>
      </c>
      <c r="D208" s="172">
        <v>0</v>
      </c>
      <c r="E208" s="179">
        <v>256</v>
      </c>
      <c r="F208" s="180">
        <v>1043000</v>
      </c>
      <c r="G208" s="180">
        <v>267008000</v>
      </c>
      <c r="H208" s="188">
        <f t="shared" si="3"/>
        <v>267010000</v>
      </c>
    </row>
    <row r="209" spans="1:8" s="176" customFormat="1" ht="36" customHeight="1">
      <c r="A209" s="177">
        <v>206</v>
      </c>
      <c r="B209" s="178" t="s">
        <v>150</v>
      </c>
      <c r="C209" s="172" t="s">
        <v>514</v>
      </c>
      <c r="D209" s="172">
        <v>0</v>
      </c>
      <c r="E209" s="179">
        <v>256</v>
      </c>
      <c r="F209" s="180">
        <v>1064000</v>
      </c>
      <c r="G209" s="180">
        <v>272384000</v>
      </c>
      <c r="H209" s="188">
        <f t="shared" si="3"/>
        <v>272380000</v>
      </c>
    </row>
    <row r="210" spans="1:8" s="176" customFormat="1" ht="36" customHeight="1">
      <c r="A210" s="177">
        <v>207</v>
      </c>
      <c r="B210" s="178" t="s">
        <v>150</v>
      </c>
      <c r="C210" s="172" t="s">
        <v>515</v>
      </c>
      <c r="D210" s="172">
        <v>0</v>
      </c>
      <c r="E210" s="179">
        <v>243</v>
      </c>
      <c r="F210" s="180">
        <v>1169000</v>
      </c>
      <c r="G210" s="180">
        <v>284067000</v>
      </c>
      <c r="H210" s="188">
        <f t="shared" si="3"/>
        <v>284070000</v>
      </c>
    </row>
    <row r="211" spans="1:8" s="176" customFormat="1" ht="36" customHeight="1">
      <c r="A211" s="177">
        <v>208</v>
      </c>
      <c r="B211" s="178" t="s">
        <v>150</v>
      </c>
      <c r="C211" s="172" t="s">
        <v>516</v>
      </c>
      <c r="D211" s="172">
        <v>0</v>
      </c>
      <c r="E211" s="179">
        <v>243</v>
      </c>
      <c r="F211" s="180">
        <v>1105000</v>
      </c>
      <c r="G211" s="180">
        <v>268515000</v>
      </c>
      <c r="H211" s="188">
        <f t="shared" si="3"/>
        <v>268520000</v>
      </c>
    </row>
    <row r="212" spans="1:8" s="176" customFormat="1" ht="36" customHeight="1">
      <c r="A212" s="177">
        <v>209</v>
      </c>
      <c r="B212" s="178" t="s">
        <v>150</v>
      </c>
      <c r="C212" s="172" t="s">
        <v>517</v>
      </c>
      <c r="D212" s="172">
        <v>0</v>
      </c>
      <c r="E212" s="179">
        <v>243</v>
      </c>
      <c r="F212" s="180">
        <v>1095000</v>
      </c>
      <c r="G212" s="180">
        <v>266085000</v>
      </c>
      <c r="H212" s="188">
        <f t="shared" si="3"/>
        <v>266090000</v>
      </c>
    </row>
    <row r="213" spans="1:8" s="176" customFormat="1" ht="36" customHeight="1">
      <c r="A213" s="177">
        <v>210</v>
      </c>
      <c r="B213" s="178" t="s">
        <v>150</v>
      </c>
      <c r="C213" s="172" t="s">
        <v>518</v>
      </c>
      <c r="D213" s="172">
        <v>0</v>
      </c>
      <c r="E213" s="179">
        <v>243</v>
      </c>
      <c r="F213" s="180">
        <v>1095000</v>
      </c>
      <c r="G213" s="180">
        <v>266085000</v>
      </c>
      <c r="H213" s="188">
        <f t="shared" si="3"/>
        <v>266090000</v>
      </c>
    </row>
    <row r="214" spans="1:8" s="176" customFormat="1" ht="36" customHeight="1">
      <c r="A214" s="177">
        <v>211</v>
      </c>
      <c r="B214" s="178" t="s">
        <v>150</v>
      </c>
      <c r="C214" s="172" t="s">
        <v>519</v>
      </c>
      <c r="D214" s="172">
        <v>0</v>
      </c>
      <c r="E214" s="179">
        <v>243</v>
      </c>
      <c r="F214" s="180">
        <v>1095000</v>
      </c>
      <c r="G214" s="180">
        <v>266085000</v>
      </c>
      <c r="H214" s="188">
        <f t="shared" si="3"/>
        <v>266090000</v>
      </c>
    </row>
    <row r="215" spans="1:8" s="176" customFormat="1" ht="36" customHeight="1">
      <c r="A215" s="177">
        <v>212</v>
      </c>
      <c r="B215" s="178" t="s">
        <v>150</v>
      </c>
      <c r="C215" s="172" t="s">
        <v>520</v>
      </c>
      <c r="D215" s="172">
        <v>0</v>
      </c>
      <c r="E215" s="179">
        <v>243</v>
      </c>
      <c r="F215" s="180">
        <v>1095000</v>
      </c>
      <c r="G215" s="180">
        <v>266085000</v>
      </c>
      <c r="H215" s="188">
        <f t="shared" si="3"/>
        <v>266090000</v>
      </c>
    </row>
    <row r="216" spans="1:8" s="176" customFormat="1" ht="36" customHeight="1">
      <c r="A216" s="177">
        <v>213</v>
      </c>
      <c r="B216" s="178" t="s">
        <v>150</v>
      </c>
      <c r="C216" s="172" t="s">
        <v>521</v>
      </c>
      <c r="D216" s="172">
        <v>0</v>
      </c>
      <c r="E216" s="179">
        <v>243</v>
      </c>
      <c r="F216" s="180">
        <v>1095000</v>
      </c>
      <c r="G216" s="180">
        <v>266085000</v>
      </c>
      <c r="H216" s="188">
        <f t="shared" si="3"/>
        <v>266090000</v>
      </c>
    </row>
    <row r="217" spans="1:8" s="176" customFormat="1" ht="36" customHeight="1">
      <c r="A217" s="177">
        <v>214</v>
      </c>
      <c r="B217" s="178" t="s">
        <v>150</v>
      </c>
      <c r="C217" s="172" t="s">
        <v>522</v>
      </c>
      <c r="D217" s="172">
        <v>0</v>
      </c>
      <c r="E217" s="179">
        <v>243</v>
      </c>
      <c r="F217" s="180">
        <v>1095000</v>
      </c>
      <c r="G217" s="180">
        <v>266085000</v>
      </c>
      <c r="H217" s="188">
        <f t="shared" si="3"/>
        <v>266090000</v>
      </c>
    </row>
    <row r="218" spans="1:8" s="176" customFormat="1" ht="36" customHeight="1">
      <c r="A218" s="177">
        <v>215</v>
      </c>
      <c r="B218" s="178" t="s">
        <v>150</v>
      </c>
      <c r="C218" s="172" t="s">
        <v>523</v>
      </c>
      <c r="D218" s="172">
        <v>0</v>
      </c>
      <c r="E218" s="179">
        <v>243</v>
      </c>
      <c r="F218" s="180">
        <v>1074000</v>
      </c>
      <c r="G218" s="180">
        <v>260982000</v>
      </c>
      <c r="H218" s="188">
        <f t="shared" si="3"/>
        <v>260980000</v>
      </c>
    </row>
    <row r="219" spans="1:8" s="176" customFormat="1" ht="36" customHeight="1">
      <c r="A219" s="177">
        <v>216</v>
      </c>
      <c r="B219" s="178" t="s">
        <v>150</v>
      </c>
      <c r="C219" s="172" t="s">
        <v>524</v>
      </c>
      <c r="D219" s="172">
        <v>0</v>
      </c>
      <c r="E219" s="179">
        <v>244</v>
      </c>
      <c r="F219" s="180">
        <v>990000</v>
      </c>
      <c r="G219" s="180">
        <v>241560000</v>
      </c>
      <c r="H219" s="188">
        <f t="shared" si="3"/>
        <v>241560000</v>
      </c>
    </row>
    <row r="220" spans="1:8" s="176" customFormat="1" ht="36" customHeight="1">
      <c r="A220" s="177">
        <v>217</v>
      </c>
      <c r="B220" s="178" t="s">
        <v>150</v>
      </c>
      <c r="C220" s="172" t="s">
        <v>525</v>
      </c>
      <c r="D220" s="172">
        <v>0</v>
      </c>
      <c r="E220" s="179">
        <v>256</v>
      </c>
      <c r="F220" s="180">
        <v>1095000</v>
      </c>
      <c r="G220" s="180">
        <v>280320000</v>
      </c>
      <c r="H220" s="188">
        <f t="shared" si="3"/>
        <v>280320000</v>
      </c>
    </row>
    <row r="221" spans="1:8" s="176" customFormat="1" ht="36" customHeight="1">
      <c r="A221" s="177">
        <v>218</v>
      </c>
      <c r="B221" s="178" t="s">
        <v>150</v>
      </c>
      <c r="C221" s="172" t="s">
        <v>526</v>
      </c>
      <c r="D221" s="172">
        <v>0</v>
      </c>
      <c r="E221" s="179">
        <v>255</v>
      </c>
      <c r="F221" s="180">
        <v>1095000</v>
      </c>
      <c r="G221" s="180">
        <v>279225000</v>
      </c>
      <c r="H221" s="188">
        <f t="shared" si="3"/>
        <v>279230000</v>
      </c>
    </row>
    <row r="222" spans="1:8" s="176" customFormat="1" ht="36" customHeight="1">
      <c r="A222" s="177">
        <v>219</v>
      </c>
      <c r="B222" s="178" t="s">
        <v>150</v>
      </c>
      <c r="C222" s="172" t="s">
        <v>527</v>
      </c>
      <c r="D222" s="172">
        <v>0</v>
      </c>
      <c r="E222" s="179">
        <v>255</v>
      </c>
      <c r="F222" s="180">
        <v>1095000</v>
      </c>
      <c r="G222" s="180">
        <v>279225000</v>
      </c>
      <c r="H222" s="188">
        <f t="shared" si="3"/>
        <v>279230000</v>
      </c>
    </row>
    <row r="223" spans="1:8" s="176" customFormat="1" ht="36" customHeight="1">
      <c r="A223" s="177">
        <v>220</v>
      </c>
      <c r="B223" s="178" t="s">
        <v>150</v>
      </c>
      <c r="C223" s="172" t="s">
        <v>528</v>
      </c>
      <c r="D223" s="172">
        <v>0</v>
      </c>
      <c r="E223" s="179">
        <v>255</v>
      </c>
      <c r="F223" s="180">
        <v>1095000</v>
      </c>
      <c r="G223" s="180">
        <v>279225000</v>
      </c>
      <c r="H223" s="188">
        <f t="shared" si="3"/>
        <v>279230000</v>
      </c>
    </row>
    <row r="224" spans="1:8" s="176" customFormat="1" ht="36" customHeight="1">
      <c r="A224" s="177">
        <v>221</v>
      </c>
      <c r="B224" s="178" t="s">
        <v>150</v>
      </c>
      <c r="C224" s="172" t="s">
        <v>529</v>
      </c>
      <c r="D224" s="172">
        <v>0</v>
      </c>
      <c r="E224" s="179">
        <v>255</v>
      </c>
      <c r="F224" s="180">
        <v>1095000</v>
      </c>
      <c r="G224" s="180">
        <v>279225000</v>
      </c>
      <c r="H224" s="188">
        <f t="shared" si="3"/>
        <v>279230000</v>
      </c>
    </row>
    <row r="225" spans="1:8" s="176" customFormat="1" ht="36" customHeight="1">
      <c r="A225" s="177">
        <v>222</v>
      </c>
      <c r="B225" s="178" t="s">
        <v>150</v>
      </c>
      <c r="C225" s="172" t="s">
        <v>530</v>
      </c>
      <c r="D225" s="172">
        <v>0</v>
      </c>
      <c r="E225" s="179">
        <v>255</v>
      </c>
      <c r="F225" s="180">
        <v>1095000</v>
      </c>
      <c r="G225" s="180">
        <v>279225000</v>
      </c>
      <c r="H225" s="188">
        <f t="shared" si="3"/>
        <v>279230000</v>
      </c>
    </row>
    <row r="226" spans="1:8" s="176" customFormat="1" ht="36" customHeight="1">
      <c r="A226" s="177">
        <v>223</v>
      </c>
      <c r="B226" s="178" t="s">
        <v>150</v>
      </c>
      <c r="C226" s="172" t="s">
        <v>531</v>
      </c>
      <c r="D226" s="172">
        <v>0</v>
      </c>
      <c r="E226" s="179">
        <v>255</v>
      </c>
      <c r="F226" s="180">
        <v>1095000</v>
      </c>
      <c r="G226" s="180">
        <v>279225000</v>
      </c>
      <c r="H226" s="188">
        <f t="shared" si="3"/>
        <v>279230000</v>
      </c>
    </row>
    <row r="227" spans="1:8" s="176" customFormat="1" ht="36" customHeight="1">
      <c r="A227" s="177">
        <v>224</v>
      </c>
      <c r="B227" s="178" t="s">
        <v>150</v>
      </c>
      <c r="C227" s="172" t="s">
        <v>532</v>
      </c>
      <c r="D227" s="172">
        <v>0</v>
      </c>
      <c r="E227" s="179">
        <v>255</v>
      </c>
      <c r="F227" s="180">
        <v>1095000</v>
      </c>
      <c r="G227" s="180">
        <v>279225000</v>
      </c>
      <c r="H227" s="188">
        <f t="shared" si="3"/>
        <v>279230000</v>
      </c>
    </row>
    <row r="228" spans="1:8" s="176" customFormat="1" ht="36" customHeight="1">
      <c r="A228" s="177">
        <v>225</v>
      </c>
      <c r="B228" s="178" t="s">
        <v>150</v>
      </c>
      <c r="C228" s="172" t="s">
        <v>533</v>
      </c>
      <c r="D228" s="172">
        <v>0</v>
      </c>
      <c r="E228" s="179">
        <v>256</v>
      </c>
      <c r="F228" s="180">
        <v>1095000</v>
      </c>
      <c r="G228" s="180">
        <v>280320000</v>
      </c>
      <c r="H228" s="188">
        <f t="shared" si="3"/>
        <v>280320000</v>
      </c>
    </row>
    <row r="229" spans="1:8" s="176" customFormat="1" ht="36" customHeight="1">
      <c r="A229" s="177">
        <v>226</v>
      </c>
      <c r="B229" s="178" t="s">
        <v>150</v>
      </c>
      <c r="C229" s="172" t="s">
        <v>534</v>
      </c>
      <c r="D229" s="172">
        <v>0</v>
      </c>
      <c r="E229" s="179">
        <v>256</v>
      </c>
      <c r="F229" s="180">
        <v>1095000</v>
      </c>
      <c r="G229" s="180">
        <v>280320000</v>
      </c>
      <c r="H229" s="188">
        <f t="shared" si="3"/>
        <v>280320000</v>
      </c>
    </row>
    <row r="230" spans="1:8" s="176" customFormat="1" ht="36" customHeight="1">
      <c r="A230" s="177">
        <v>227</v>
      </c>
      <c r="B230" s="178" t="s">
        <v>150</v>
      </c>
      <c r="C230" s="172" t="s">
        <v>535</v>
      </c>
      <c r="D230" s="172">
        <v>0</v>
      </c>
      <c r="E230" s="179">
        <v>256</v>
      </c>
      <c r="F230" s="180">
        <v>1095000</v>
      </c>
      <c r="G230" s="180">
        <v>280320000</v>
      </c>
      <c r="H230" s="188">
        <f t="shared" si="3"/>
        <v>280320000</v>
      </c>
    </row>
    <row r="231" spans="1:8" s="176" customFormat="1" ht="36" customHeight="1">
      <c r="A231" s="177">
        <v>228</v>
      </c>
      <c r="B231" s="178" t="s">
        <v>150</v>
      </c>
      <c r="C231" s="172" t="s">
        <v>536</v>
      </c>
      <c r="D231" s="172">
        <v>0</v>
      </c>
      <c r="E231" s="179">
        <v>256</v>
      </c>
      <c r="F231" s="180">
        <v>1117000</v>
      </c>
      <c r="G231" s="180">
        <v>285952000</v>
      </c>
      <c r="H231" s="188">
        <f t="shared" si="3"/>
        <v>285950000</v>
      </c>
    </row>
    <row r="232" spans="1:8" s="176" customFormat="1" ht="36" customHeight="1">
      <c r="A232" s="177">
        <v>229</v>
      </c>
      <c r="B232" s="178" t="s">
        <v>150</v>
      </c>
      <c r="C232" s="172" t="s">
        <v>537</v>
      </c>
      <c r="D232" s="172">
        <v>0</v>
      </c>
      <c r="E232" s="179">
        <v>256</v>
      </c>
      <c r="F232" s="180">
        <v>1148000</v>
      </c>
      <c r="G232" s="180">
        <v>293888000</v>
      </c>
      <c r="H232" s="188">
        <f t="shared" si="3"/>
        <v>293890000</v>
      </c>
    </row>
    <row r="233" spans="1:8" s="176" customFormat="1" ht="36" customHeight="1">
      <c r="A233" s="177">
        <v>230</v>
      </c>
      <c r="B233" s="178" t="s">
        <v>150</v>
      </c>
      <c r="C233" s="172" t="s">
        <v>538</v>
      </c>
      <c r="D233" s="172">
        <v>0</v>
      </c>
      <c r="E233" s="179">
        <v>260</v>
      </c>
      <c r="F233" s="180">
        <v>1095000</v>
      </c>
      <c r="G233" s="180">
        <v>284700000</v>
      </c>
      <c r="H233" s="188">
        <f t="shared" si="3"/>
        <v>284700000</v>
      </c>
    </row>
    <row r="234" spans="1:8" s="176" customFormat="1" ht="36" customHeight="1">
      <c r="A234" s="177">
        <v>231</v>
      </c>
      <c r="B234" s="178" t="s">
        <v>150</v>
      </c>
      <c r="C234" s="172" t="s">
        <v>539</v>
      </c>
      <c r="D234" s="172">
        <v>0</v>
      </c>
      <c r="E234" s="179">
        <v>260</v>
      </c>
      <c r="F234" s="180">
        <v>1095000</v>
      </c>
      <c r="G234" s="180">
        <v>284700000</v>
      </c>
      <c r="H234" s="188">
        <f t="shared" si="3"/>
        <v>284700000</v>
      </c>
    </row>
    <row r="235" spans="1:8" s="176" customFormat="1" ht="36" customHeight="1">
      <c r="A235" s="177">
        <v>232</v>
      </c>
      <c r="B235" s="178" t="s">
        <v>150</v>
      </c>
      <c r="C235" s="172" t="s">
        <v>540</v>
      </c>
      <c r="D235" s="172">
        <v>0</v>
      </c>
      <c r="E235" s="179">
        <v>260</v>
      </c>
      <c r="F235" s="180">
        <v>1095000</v>
      </c>
      <c r="G235" s="180">
        <v>284700000</v>
      </c>
      <c r="H235" s="188">
        <f t="shared" si="3"/>
        <v>284700000</v>
      </c>
    </row>
    <row r="236" spans="1:8" s="176" customFormat="1" ht="36" customHeight="1">
      <c r="A236" s="177">
        <v>233</v>
      </c>
      <c r="B236" s="178" t="s">
        <v>150</v>
      </c>
      <c r="C236" s="172" t="s">
        <v>541</v>
      </c>
      <c r="D236" s="172">
        <v>0</v>
      </c>
      <c r="E236" s="179">
        <v>260</v>
      </c>
      <c r="F236" s="180">
        <v>1095000</v>
      </c>
      <c r="G236" s="180">
        <v>284700000</v>
      </c>
      <c r="H236" s="188">
        <f t="shared" si="3"/>
        <v>284700000</v>
      </c>
    </row>
    <row r="237" spans="1:8" s="176" customFormat="1" ht="36" customHeight="1">
      <c r="A237" s="177">
        <v>234</v>
      </c>
      <c r="B237" s="178" t="s">
        <v>150</v>
      </c>
      <c r="C237" s="172" t="s">
        <v>542</v>
      </c>
      <c r="D237" s="172">
        <v>0</v>
      </c>
      <c r="E237" s="179">
        <v>260</v>
      </c>
      <c r="F237" s="180">
        <v>1095000</v>
      </c>
      <c r="G237" s="180">
        <v>284700000</v>
      </c>
      <c r="H237" s="188">
        <f t="shared" si="3"/>
        <v>284700000</v>
      </c>
    </row>
    <row r="238" spans="1:8" s="176" customFormat="1" ht="36" customHeight="1">
      <c r="A238" s="177">
        <v>235</v>
      </c>
      <c r="B238" s="178" t="s">
        <v>150</v>
      </c>
      <c r="C238" s="172" t="s">
        <v>543</v>
      </c>
      <c r="D238" s="172">
        <v>0</v>
      </c>
      <c r="E238" s="179">
        <v>260</v>
      </c>
      <c r="F238" s="180">
        <v>1095000</v>
      </c>
      <c r="G238" s="180">
        <v>284700000</v>
      </c>
      <c r="H238" s="188">
        <f t="shared" si="3"/>
        <v>284700000</v>
      </c>
    </row>
    <row r="239" spans="1:8" s="176" customFormat="1" ht="36" customHeight="1">
      <c r="A239" s="177">
        <v>236</v>
      </c>
      <c r="B239" s="178" t="s">
        <v>150</v>
      </c>
      <c r="C239" s="172" t="s">
        <v>544</v>
      </c>
      <c r="D239" s="172">
        <v>0</v>
      </c>
      <c r="E239" s="179">
        <v>260</v>
      </c>
      <c r="F239" s="180">
        <v>1095000</v>
      </c>
      <c r="G239" s="180">
        <v>284700000</v>
      </c>
      <c r="H239" s="188">
        <f t="shared" si="3"/>
        <v>284700000</v>
      </c>
    </row>
    <row r="240" spans="1:8" s="176" customFormat="1" ht="36" customHeight="1">
      <c r="A240" s="177">
        <v>237</v>
      </c>
      <c r="B240" s="178" t="s">
        <v>150</v>
      </c>
      <c r="C240" s="172" t="s">
        <v>545</v>
      </c>
      <c r="D240" s="172">
        <v>0</v>
      </c>
      <c r="E240" s="179">
        <v>261</v>
      </c>
      <c r="F240" s="180">
        <v>1095000</v>
      </c>
      <c r="G240" s="180">
        <v>285795000</v>
      </c>
      <c r="H240" s="188">
        <f t="shared" si="3"/>
        <v>285800000</v>
      </c>
    </row>
    <row r="241" spans="1:8" ht="36" customHeight="1">
      <c r="A241" s="170"/>
      <c r="B241" s="171"/>
      <c r="C241" s="171"/>
      <c r="D241" s="171"/>
      <c r="E241" s="181"/>
      <c r="F241" s="171"/>
      <c r="G241" s="171"/>
      <c r="H241" s="189"/>
    </row>
    <row r="242" spans="1:8" ht="36" customHeight="1">
      <c r="A242" s="369" t="s">
        <v>550</v>
      </c>
      <c r="B242" s="368"/>
      <c r="C242" s="368"/>
      <c r="D242" s="368"/>
      <c r="E242" s="368"/>
      <c r="F242" s="368"/>
      <c r="G242" s="368"/>
      <c r="H242" s="368"/>
    </row>
  </sheetData>
  <autoFilter ref="A3:H3"/>
  <mergeCells count="7">
    <mergeCell ref="A242:H242"/>
    <mergeCell ref="A2:A3"/>
    <mergeCell ref="B2:B3"/>
    <mergeCell ref="C2:C3"/>
    <mergeCell ref="E2:E3"/>
    <mergeCell ref="F2:F3"/>
    <mergeCell ref="H2:H3"/>
  </mergeCells>
  <phoneticPr fontId="3" type="noConversion"/>
  <printOptions horizontalCentered="1" gridLines="1"/>
  <pageMargins left="0.19685039370078741" right="0.19685039370078741" top="2.1653543307086616" bottom="0.98425196850393704" header="1.3779527559055118" footer="0.31496062992125984"/>
  <pageSetup paperSize="9" orientation="portrait" useFirstPageNumber="1" r:id="rId1"/>
  <headerFooter scaleWithDoc="0">
    <oddHeader>&amp;C&amp;"나눔스퀘어라운드 Regular,굵게"&amp;26&amp;U토 지 평 가 조 서&amp;R
&amp;"나눔스퀘어라운드 Regular,보통"페이지 : 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9"/>
  <sheetViews>
    <sheetView view="pageBreakPreview" zoomScale="90" zoomScaleNormal="100" workbookViewId="0">
      <pane ySplit="2" topLeftCell="A3" activePane="bottomLeft" state="frozen"/>
      <selection activeCell="J5" sqref="J5"/>
      <selection pane="bottomLeft" activeCell="J5" sqref="J5"/>
    </sheetView>
  </sheetViews>
  <sheetFormatPr defaultRowHeight="28.5" customHeight="1"/>
  <cols>
    <col min="1" max="1" width="5.5703125" style="1" customWidth="1"/>
    <col min="2" max="2" width="10.7109375" style="1" customWidth="1"/>
    <col min="3" max="3" width="10.7109375" style="4" customWidth="1"/>
    <col min="4" max="4" width="7.7109375" style="1" customWidth="1"/>
    <col min="5" max="5" width="6.7109375" style="1" customWidth="1"/>
    <col min="6" max="7" width="10.7109375" style="1" customWidth="1"/>
    <col min="8" max="17" width="7.28515625" style="1" customWidth="1"/>
    <col min="18" max="19" width="11.42578125" style="1" customWidth="1"/>
    <col min="20" max="20" width="6" style="1" bestFit="1" customWidth="1"/>
    <col min="21" max="21" width="9.140625" style="1"/>
    <col min="22" max="22" width="9.7109375" style="1" bestFit="1" customWidth="1"/>
    <col min="23" max="16384" width="9.140625" style="1"/>
  </cols>
  <sheetData>
    <row r="1" spans="1:22" s="52" customFormat="1" ht="21.95" customHeight="1">
      <c r="A1" s="309" t="s">
        <v>48</v>
      </c>
      <c r="B1" s="311" t="s">
        <v>49</v>
      </c>
      <c r="C1" s="311" t="s">
        <v>66</v>
      </c>
      <c r="D1" s="311" t="s">
        <v>50</v>
      </c>
      <c r="E1" s="311" t="s">
        <v>51</v>
      </c>
      <c r="F1" s="311"/>
      <c r="G1" s="311" t="s">
        <v>52</v>
      </c>
      <c r="H1" s="313" t="s">
        <v>53</v>
      </c>
      <c r="I1" s="311" t="s">
        <v>54</v>
      </c>
      <c r="J1" s="311"/>
      <c r="K1" s="311"/>
      <c r="L1" s="311"/>
      <c r="M1" s="311"/>
      <c r="N1" s="311"/>
      <c r="O1" s="311"/>
      <c r="P1" s="311"/>
      <c r="Q1" s="313" t="s">
        <v>55</v>
      </c>
      <c r="R1" s="313" t="s">
        <v>56</v>
      </c>
      <c r="S1" s="313" t="s">
        <v>57</v>
      </c>
      <c r="T1" s="307" t="s">
        <v>58</v>
      </c>
    </row>
    <row r="2" spans="1:22" s="52" customFormat="1" ht="30" customHeight="1">
      <c r="A2" s="310"/>
      <c r="B2" s="312"/>
      <c r="C2" s="312"/>
      <c r="D2" s="312"/>
      <c r="E2" s="99" t="s">
        <v>59</v>
      </c>
      <c r="F2" s="100" t="s">
        <v>30</v>
      </c>
      <c r="G2" s="312"/>
      <c r="H2" s="314"/>
      <c r="I2" s="100" t="s">
        <v>60</v>
      </c>
      <c r="J2" s="99" t="s">
        <v>61</v>
      </c>
      <c r="K2" s="100" t="s">
        <v>76</v>
      </c>
      <c r="L2" s="100" t="s">
        <v>77</v>
      </c>
      <c r="M2" s="100" t="s">
        <v>62</v>
      </c>
      <c r="N2" s="99" t="s">
        <v>63</v>
      </c>
      <c r="O2" s="99" t="s">
        <v>64</v>
      </c>
      <c r="P2" s="100" t="s">
        <v>65</v>
      </c>
      <c r="Q2" s="314"/>
      <c r="R2" s="314"/>
      <c r="S2" s="314"/>
      <c r="T2" s="308"/>
    </row>
    <row r="3" spans="1:22" ht="24.95" customHeight="1">
      <c r="A3" s="53">
        <v>1</v>
      </c>
      <c r="B3" s="68" t="s">
        <v>67</v>
      </c>
      <c r="C3" s="69">
        <v>786</v>
      </c>
      <c r="D3" s="68" t="s">
        <v>73</v>
      </c>
      <c r="E3" s="70" t="s">
        <v>35</v>
      </c>
      <c r="F3" s="71">
        <v>5600</v>
      </c>
      <c r="G3" s="72">
        <v>1.01166</v>
      </c>
      <c r="H3" s="73">
        <v>1</v>
      </c>
      <c r="I3" s="74">
        <v>1</v>
      </c>
      <c r="J3" s="74">
        <v>1</v>
      </c>
      <c r="K3" s="74">
        <v>1</v>
      </c>
      <c r="L3" s="74">
        <v>1</v>
      </c>
      <c r="M3" s="74">
        <v>1</v>
      </c>
      <c r="N3" s="74">
        <v>1</v>
      </c>
      <c r="O3" s="74">
        <v>1</v>
      </c>
      <c r="P3" s="67">
        <f>ROUND(PRODUCT(I3:O3),3)</f>
        <v>1</v>
      </c>
      <c r="Q3" s="75">
        <v>2.8</v>
      </c>
      <c r="R3" s="71">
        <f>ROUNDDOWN(F3*G3*H3*P3*Q3,0)</f>
        <v>15862</v>
      </c>
      <c r="S3" s="71">
        <f>IF(R3&lt;100000,ROUND(R3,-2),ROUND(R3,-3))</f>
        <v>15900</v>
      </c>
      <c r="T3" s="54"/>
      <c r="V3" s="55"/>
    </row>
    <row r="4" spans="1:22" ht="24.95" customHeight="1">
      <c r="A4" s="2">
        <v>3</v>
      </c>
      <c r="B4" s="56" t="s">
        <v>68</v>
      </c>
      <c r="C4" s="65">
        <v>788</v>
      </c>
      <c r="D4" s="56" t="s">
        <v>73</v>
      </c>
      <c r="E4" s="58" t="s">
        <v>79</v>
      </c>
      <c r="F4" s="42">
        <v>5600</v>
      </c>
      <c r="G4" s="26">
        <v>1.01166</v>
      </c>
      <c r="H4" s="27">
        <v>1</v>
      </c>
      <c r="I4" s="47">
        <v>1</v>
      </c>
      <c r="J4" s="47">
        <v>1</v>
      </c>
      <c r="K4" s="47">
        <v>1</v>
      </c>
      <c r="L4" s="47">
        <v>1</v>
      </c>
      <c r="M4" s="47">
        <v>1</v>
      </c>
      <c r="N4" s="47">
        <v>1</v>
      </c>
      <c r="O4" s="47">
        <v>1</v>
      </c>
      <c r="P4" s="59">
        <f t="shared" ref="P4:P19" si="0">ROUND(PRODUCT(I4:O4),3)</f>
        <v>1</v>
      </c>
      <c r="Q4" s="60">
        <v>2.8</v>
      </c>
      <c r="R4" s="42">
        <f>ROUNDDOWN(F4*G4*H4*P4*Q4,0)</f>
        <v>15862</v>
      </c>
      <c r="S4" s="42">
        <f t="shared" ref="S4:S19" si="1">IF(R4&lt;100000,ROUND(R4,-2),ROUND(R4,-3))</f>
        <v>15900</v>
      </c>
      <c r="T4" s="49"/>
      <c r="V4" s="55"/>
    </row>
    <row r="5" spans="1:22" ht="24.95" customHeight="1">
      <c r="A5" s="2">
        <v>5</v>
      </c>
      <c r="B5" s="56" t="s">
        <v>68</v>
      </c>
      <c r="C5" s="65">
        <v>784</v>
      </c>
      <c r="D5" s="56" t="s">
        <v>73</v>
      </c>
      <c r="E5" s="58" t="s">
        <v>79</v>
      </c>
      <c r="F5" s="42">
        <v>5600</v>
      </c>
      <c r="G5" s="26">
        <v>1.01166</v>
      </c>
      <c r="H5" s="27">
        <v>1</v>
      </c>
      <c r="I5" s="47">
        <v>1</v>
      </c>
      <c r="J5" s="47">
        <v>1</v>
      </c>
      <c r="K5" s="47">
        <v>1</v>
      </c>
      <c r="L5" s="47">
        <v>1</v>
      </c>
      <c r="M5" s="47">
        <v>1</v>
      </c>
      <c r="N5" s="47">
        <v>1</v>
      </c>
      <c r="O5" s="47">
        <v>1</v>
      </c>
      <c r="P5" s="59">
        <f t="shared" si="0"/>
        <v>1</v>
      </c>
      <c r="Q5" s="60">
        <v>2.8</v>
      </c>
      <c r="R5" s="42">
        <f t="shared" ref="R5:R10" si="2">ROUNDDOWN(F5*G5*H5*P5*Q5,0)</f>
        <v>15862</v>
      </c>
      <c r="S5" s="42">
        <f t="shared" si="1"/>
        <v>15900</v>
      </c>
      <c r="T5" s="49"/>
      <c r="V5" s="55"/>
    </row>
    <row r="6" spans="1:22" ht="24.95" customHeight="1">
      <c r="A6" s="2">
        <v>6</v>
      </c>
      <c r="B6" s="56" t="s">
        <v>68</v>
      </c>
      <c r="C6" s="65">
        <v>791</v>
      </c>
      <c r="D6" s="56" t="s">
        <v>73</v>
      </c>
      <c r="E6" s="58" t="s">
        <v>79</v>
      </c>
      <c r="F6" s="42">
        <v>5600</v>
      </c>
      <c r="G6" s="26">
        <v>1.01166</v>
      </c>
      <c r="H6" s="27">
        <v>1</v>
      </c>
      <c r="I6" s="47">
        <v>1</v>
      </c>
      <c r="J6" s="47">
        <v>1</v>
      </c>
      <c r="K6" s="47">
        <v>1</v>
      </c>
      <c r="L6" s="47">
        <v>1</v>
      </c>
      <c r="M6" s="47">
        <v>1</v>
      </c>
      <c r="N6" s="47">
        <v>1</v>
      </c>
      <c r="O6" s="47">
        <v>1</v>
      </c>
      <c r="P6" s="59">
        <f t="shared" si="0"/>
        <v>1</v>
      </c>
      <c r="Q6" s="60">
        <v>2.8</v>
      </c>
      <c r="R6" s="42">
        <f t="shared" si="2"/>
        <v>15862</v>
      </c>
      <c r="S6" s="42">
        <f t="shared" si="1"/>
        <v>15900</v>
      </c>
      <c r="T6" s="49"/>
      <c r="V6" s="55"/>
    </row>
    <row r="7" spans="1:22" ht="24.95" customHeight="1">
      <c r="A7" s="2">
        <v>7</v>
      </c>
      <c r="B7" s="56" t="s">
        <v>68</v>
      </c>
      <c r="C7" s="65">
        <v>792</v>
      </c>
      <c r="D7" s="56" t="s">
        <v>73</v>
      </c>
      <c r="E7" s="58" t="s">
        <v>79</v>
      </c>
      <c r="F7" s="42">
        <v>5600</v>
      </c>
      <c r="G7" s="26">
        <v>1.01166</v>
      </c>
      <c r="H7" s="27">
        <v>1</v>
      </c>
      <c r="I7" s="47">
        <v>1</v>
      </c>
      <c r="J7" s="47">
        <v>1</v>
      </c>
      <c r="K7" s="47">
        <v>1</v>
      </c>
      <c r="L7" s="47">
        <v>1</v>
      </c>
      <c r="M7" s="47">
        <v>1</v>
      </c>
      <c r="N7" s="47">
        <v>1</v>
      </c>
      <c r="O7" s="47">
        <v>1</v>
      </c>
      <c r="P7" s="59">
        <f t="shared" si="0"/>
        <v>1</v>
      </c>
      <c r="Q7" s="60">
        <v>2.8</v>
      </c>
      <c r="R7" s="42">
        <f t="shared" si="2"/>
        <v>15862</v>
      </c>
      <c r="S7" s="42">
        <f t="shared" si="1"/>
        <v>15900</v>
      </c>
      <c r="T7" s="49"/>
      <c r="V7" s="55"/>
    </row>
    <row r="8" spans="1:22" ht="24.95" customHeight="1">
      <c r="A8" s="2">
        <v>8</v>
      </c>
      <c r="B8" s="56" t="s">
        <v>68</v>
      </c>
      <c r="C8" s="57" t="s">
        <v>69</v>
      </c>
      <c r="D8" s="56" t="s">
        <v>74</v>
      </c>
      <c r="E8" s="58" t="s">
        <v>80</v>
      </c>
      <c r="F8" s="42">
        <v>340</v>
      </c>
      <c r="G8" s="26">
        <v>1.01166</v>
      </c>
      <c r="H8" s="27">
        <v>1</v>
      </c>
      <c r="I8" s="47">
        <v>1</v>
      </c>
      <c r="J8" s="47">
        <v>1</v>
      </c>
      <c r="K8" s="47">
        <v>1</v>
      </c>
      <c r="L8" s="47">
        <v>1</v>
      </c>
      <c r="M8" s="47">
        <v>1</v>
      </c>
      <c r="N8" s="47">
        <v>1</v>
      </c>
      <c r="O8" s="47">
        <v>1</v>
      </c>
      <c r="P8" s="59">
        <f t="shared" si="0"/>
        <v>1</v>
      </c>
      <c r="Q8" s="60">
        <v>4.7</v>
      </c>
      <c r="R8" s="42">
        <f t="shared" si="2"/>
        <v>1616</v>
      </c>
      <c r="S8" s="42">
        <f t="shared" si="1"/>
        <v>1600</v>
      </c>
      <c r="T8" s="49"/>
      <c r="V8" s="55"/>
    </row>
    <row r="9" spans="1:22" ht="24.95" customHeight="1">
      <c r="A9" s="2">
        <v>10</v>
      </c>
      <c r="B9" s="56" t="s">
        <v>68</v>
      </c>
      <c r="C9" s="65">
        <v>803</v>
      </c>
      <c r="D9" s="56" t="s">
        <v>73</v>
      </c>
      <c r="E9" s="58" t="s">
        <v>79</v>
      </c>
      <c r="F9" s="42">
        <v>5600</v>
      </c>
      <c r="G9" s="26">
        <v>1.01166</v>
      </c>
      <c r="H9" s="27">
        <v>1</v>
      </c>
      <c r="I9" s="47">
        <v>1</v>
      </c>
      <c r="J9" s="47">
        <v>1</v>
      </c>
      <c r="K9" s="47">
        <v>1</v>
      </c>
      <c r="L9" s="47">
        <v>1</v>
      </c>
      <c r="M9" s="47">
        <v>1</v>
      </c>
      <c r="N9" s="47">
        <v>1</v>
      </c>
      <c r="O9" s="47">
        <v>1</v>
      </c>
      <c r="P9" s="59">
        <f t="shared" si="0"/>
        <v>1</v>
      </c>
      <c r="Q9" s="60">
        <v>2.8</v>
      </c>
      <c r="R9" s="42">
        <f t="shared" si="2"/>
        <v>15862</v>
      </c>
      <c r="S9" s="42">
        <f t="shared" si="1"/>
        <v>15900</v>
      </c>
      <c r="T9" s="49"/>
      <c r="V9" s="55"/>
    </row>
    <row r="10" spans="1:22" ht="24.95" customHeight="1">
      <c r="A10" s="2">
        <v>11</v>
      </c>
      <c r="B10" s="56" t="s">
        <v>68</v>
      </c>
      <c r="C10" s="57" t="s">
        <v>70</v>
      </c>
      <c r="D10" s="56" t="s">
        <v>74</v>
      </c>
      <c r="E10" s="58" t="s">
        <v>78</v>
      </c>
      <c r="F10" s="42">
        <v>340</v>
      </c>
      <c r="G10" s="26">
        <v>1.01166</v>
      </c>
      <c r="H10" s="27">
        <v>1</v>
      </c>
      <c r="I10" s="47">
        <v>1</v>
      </c>
      <c r="J10" s="47">
        <v>1</v>
      </c>
      <c r="K10" s="47">
        <v>1</v>
      </c>
      <c r="L10" s="47">
        <v>1</v>
      </c>
      <c r="M10" s="47">
        <v>1</v>
      </c>
      <c r="N10" s="47">
        <v>1</v>
      </c>
      <c r="O10" s="47">
        <v>1</v>
      </c>
      <c r="P10" s="59">
        <f t="shared" si="0"/>
        <v>1</v>
      </c>
      <c r="Q10" s="60">
        <v>4.7</v>
      </c>
      <c r="R10" s="42">
        <f t="shared" si="2"/>
        <v>1616</v>
      </c>
      <c r="S10" s="42">
        <f t="shared" si="1"/>
        <v>1600</v>
      </c>
      <c r="T10" s="49"/>
      <c r="V10" s="55"/>
    </row>
    <row r="11" spans="1:22" ht="24.95" customHeight="1">
      <c r="A11" s="2">
        <v>12</v>
      </c>
      <c r="B11" s="56" t="s">
        <v>68</v>
      </c>
      <c r="C11" s="65">
        <v>807</v>
      </c>
      <c r="D11" s="56" t="s">
        <v>73</v>
      </c>
      <c r="E11" s="58" t="s">
        <v>81</v>
      </c>
      <c r="F11" s="42">
        <v>1300</v>
      </c>
      <c r="G11" s="26">
        <v>1.0104299999999999</v>
      </c>
      <c r="H11" s="27">
        <v>1</v>
      </c>
      <c r="I11" s="47">
        <v>1</v>
      </c>
      <c r="J11" s="47">
        <v>1</v>
      </c>
      <c r="K11" s="47">
        <v>1</v>
      </c>
      <c r="L11" s="47">
        <v>1</v>
      </c>
      <c r="M11" s="47">
        <v>1</v>
      </c>
      <c r="N11" s="47">
        <v>1</v>
      </c>
      <c r="O11" s="47">
        <v>1</v>
      </c>
      <c r="P11" s="59">
        <f t="shared" si="0"/>
        <v>1</v>
      </c>
      <c r="Q11" s="60">
        <v>4.95</v>
      </c>
      <c r="R11" s="42">
        <f t="shared" ref="R11:R17" si="3">ROUNDDOWN(F11*G11*H11*P11*Q11,0)</f>
        <v>6502</v>
      </c>
      <c r="S11" s="42">
        <f t="shared" si="1"/>
        <v>6500</v>
      </c>
      <c r="T11" s="49"/>
      <c r="V11" s="55"/>
    </row>
    <row r="12" spans="1:22" ht="24.95" customHeight="1">
      <c r="A12" s="2">
        <v>13</v>
      </c>
      <c r="B12" s="56" t="s">
        <v>68</v>
      </c>
      <c r="C12" s="65">
        <v>808</v>
      </c>
      <c r="D12" s="56" t="s">
        <v>73</v>
      </c>
      <c r="E12" s="58" t="s">
        <v>81</v>
      </c>
      <c r="F12" s="42">
        <v>1300</v>
      </c>
      <c r="G12" s="26">
        <v>1.0104299999999999</v>
      </c>
      <c r="H12" s="27">
        <v>1</v>
      </c>
      <c r="I12" s="47">
        <v>1</v>
      </c>
      <c r="J12" s="47">
        <v>1</v>
      </c>
      <c r="K12" s="47">
        <v>1</v>
      </c>
      <c r="L12" s="47">
        <v>1</v>
      </c>
      <c r="M12" s="47">
        <v>1</v>
      </c>
      <c r="N12" s="47">
        <v>1</v>
      </c>
      <c r="O12" s="47">
        <v>1</v>
      </c>
      <c r="P12" s="59">
        <f t="shared" si="0"/>
        <v>1</v>
      </c>
      <c r="Q12" s="60">
        <v>4.95</v>
      </c>
      <c r="R12" s="42">
        <f t="shared" si="3"/>
        <v>6502</v>
      </c>
      <c r="S12" s="42">
        <f t="shared" si="1"/>
        <v>6500</v>
      </c>
      <c r="T12" s="49"/>
      <c r="V12" s="55"/>
    </row>
    <row r="13" spans="1:22" ht="24.95" customHeight="1">
      <c r="A13" s="2">
        <v>14</v>
      </c>
      <c r="B13" s="56" t="s">
        <v>68</v>
      </c>
      <c r="C13" s="65">
        <v>818</v>
      </c>
      <c r="D13" s="56" t="s">
        <v>73</v>
      </c>
      <c r="E13" s="58" t="s">
        <v>81</v>
      </c>
      <c r="F13" s="42">
        <v>1300</v>
      </c>
      <c r="G13" s="26">
        <v>1.0104299999999999</v>
      </c>
      <c r="H13" s="27">
        <v>1</v>
      </c>
      <c r="I13" s="47">
        <v>1</v>
      </c>
      <c r="J13" s="47">
        <v>1</v>
      </c>
      <c r="K13" s="47">
        <v>1</v>
      </c>
      <c r="L13" s="47">
        <v>1</v>
      </c>
      <c r="M13" s="47">
        <v>1</v>
      </c>
      <c r="N13" s="47">
        <v>1</v>
      </c>
      <c r="O13" s="47">
        <v>1</v>
      </c>
      <c r="P13" s="59">
        <f t="shared" si="0"/>
        <v>1</v>
      </c>
      <c r="Q13" s="60">
        <v>4.95</v>
      </c>
      <c r="R13" s="42">
        <f t="shared" si="3"/>
        <v>6502</v>
      </c>
      <c r="S13" s="42">
        <f t="shared" si="1"/>
        <v>6500</v>
      </c>
      <c r="T13" s="49"/>
      <c r="V13" s="55"/>
    </row>
    <row r="14" spans="1:22" ht="24.95" customHeight="1">
      <c r="A14" s="2">
        <v>15</v>
      </c>
      <c r="B14" s="56" t="s">
        <v>68</v>
      </c>
      <c r="C14" s="57" t="s">
        <v>71</v>
      </c>
      <c r="D14" s="56" t="s">
        <v>73</v>
      </c>
      <c r="E14" s="58" t="s">
        <v>81</v>
      </c>
      <c r="F14" s="42">
        <v>1300</v>
      </c>
      <c r="G14" s="26">
        <v>1.0104299999999999</v>
      </c>
      <c r="H14" s="27">
        <v>1</v>
      </c>
      <c r="I14" s="47">
        <v>1</v>
      </c>
      <c r="J14" s="47">
        <v>1</v>
      </c>
      <c r="K14" s="47">
        <v>1</v>
      </c>
      <c r="L14" s="47">
        <v>1</v>
      </c>
      <c r="M14" s="47">
        <v>1</v>
      </c>
      <c r="N14" s="47">
        <v>1</v>
      </c>
      <c r="O14" s="47">
        <v>1</v>
      </c>
      <c r="P14" s="59">
        <f t="shared" si="0"/>
        <v>1</v>
      </c>
      <c r="Q14" s="60">
        <v>4.95</v>
      </c>
      <c r="R14" s="42">
        <f t="shared" si="3"/>
        <v>6502</v>
      </c>
      <c r="S14" s="42">
        <f t="shared" si="1"/>
        <v>6500</v>
      </c>
      <c r="T14" s="49"/>
      <c r="V14" s="55"/>
    </row>
    <row r="15" spans="1:22" ht="24.95" customHeight="1">
      <c r="A15" s="2">
        <v>16</v>
      </c>
      <c r="B15" s="56" t="s">
        <v>68</v>
      </c>
      <c r="C15" s="57" t="s">
        <v>72</v>
      </c>
      <c r="D15" s="56" t="s">
        <v>74</v>
      </c>
      <c r="E15" s="58" t="s">
        <v>82</v>
      </c>
      <c r="F15" s="42">
        <v>500</v>
      </c>
      <c r="G15" s="26">
        <v>1.0104299999999999</v>
      </c>
      <c r="H15" s="27">
        <v>1</v>
      </c>
      <c r="I15" s="47">
        <v>1</v>
      </c>
      <c r="J15" s="47">
        <v>1</v>
      </c>
      <c r="K15" s="47">
        <v>1</v>
      </c>
      <c r="L15" s="47">
        <v>1</v>
      </c>
      <c r="M15" s="47">
        <v>1</v>
      </c>
      <c r="N15" s="47">
        <v>1</v>
      </c>
      <c r="O15" s="47">
        <v>1</v>
      </c>
      <c r="P15" s="59">
        <f t="shared" si="0"/>
        <v>1</v>
      </c>
      <c r="Q15" s="60">
        <v>4</v>
      </c>
      <c r="R15" s="42">
        <f t="shared" si="3"/>
        <v>2020</v>
      </c>
      <c r="S15" s="42">
        <f t="shared" si="1"/>
        <v>2000</v>
      </c>
      <c r="T15" s="49"/>
      <c r="V15" s="55"/>
    </row>
    <row r="16" spans="1:22" ht="24.95" customHeight="1">
      <c r="A16" s="2">
        <v>17</v>
      </c>
      <c r="B16" s="56" t="s">
        <v>68</v>
      </c>
      <c r="C16" s="65">
        <v>817</v>
      </c>
      <c r="D16" s="56" t="s">
        <v>75</v>
      </c>
      <c r="E16" s="58" t="s">
        <v>81</v>
      </c>
      <c r="F16" s="42">
        <v>1300</v>
      </c>
      <c r="G16" s="26">
        <v>1.0104299999999999</v>
      </c>
      <c r="H16" s="2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59">
        <f t="shared" si="0"/>
        <v>1</v>
      </c>
      <c r="Q16" s="60">
        <v>4.95</v>
      </c>
      <c r="R16" s="42">
        <f t="shared" si="3"/>
        <v>6502</v>
      </c>
      <c r="S16" s="42">
        <f t="shared" si="1"/>
        <v>6500</v>
      </c>
      <c r="T16" s="49"/>
      <c r="V16" s="55"/>
    </row>
    <row r="17" spans="1:22" ht="24.95" customHeight="1">
      <c r="A17" s="2">
        <v>18</v>
      </c>
      <c r="B17" s="56" t="s">
        <v>68</v>
      </c>
      <c r="C17" s="65">
        <v>816</v>
      </c>
      <c r="D17" s="56" t="s">
        <v>75</v>
      </c>
      <c r="E17" s="58" t="s">
        <v>81</v>
      </c>
      <c r="F17" s="42">
        <v>1300</v>
      </c>
      <c r="G17" s="26">
        <v>1.0104299999999999</v>
      </c>
      <c r="H17" s="2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59">
        <f t="shared" si="0"/>
        <v>1</v>
      </c>
      <c r="Q17" s="60">
        <v>4.95</v>
      </c>
      <c r="R17" s="42">
        <f t="shared" si="3"/>
        <v>6502</v>
      </c>
      <c r="S17" s="42">
        <f t="shared" si="1"/>
        <v>6500</v>
      </c>
      <c r="T17" s="49"/>
      <c r="V17" s="55"/>
    </row>
    <row r="18" spans="1:22" ht="24.95" customHeight="1">
      <c r="A18" s="2">
        <v>19</v>
      </c>
      <c r="B18" s="56" t="s">
        <v>68</v>
      </c>
      <c r="C18" s="65">
        <v>815</v>
      </c>
      <c r="D18" s="56" t="s">
        <v>73</v>
      </c>
      <c r="E18" s="58" t="s">
        <v>81</v>
      </c>
      <c r="F18" s="42">
        <v>1300</v>
      </c>
      <c r="G18" s="26">
        <v>1.0104299999999999</v>
      </c>
      <c r="H18" s="2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59">
        <f t="shared" si="0"/>
        <v>1</v>
      </c>
      <c r="Q18" s="60">
        <v>4.95</v>
      </c>
      <c r="R18" s="42">
        <f>ROUNDDOWN(F18*G18*H18*P18*Q18,0)</f>
        <v>6502</v>
      </c>
      <c r="S18" s="42">
        <f t="shared" si="1"/>
        <v>6500</v>
      </c>
      <c r="T18" s="49"/>
      <c r="V18" s="55"/>
    </row>
    <row r="19" spans="1:22" ht="24.95" customHeight="1">
      <c r="A19" s="3">
        <v>20</v>
      </c>
      <c r="B19" s="61" t="s">
        <v>68</v>
      </c>
      <c r="C19" s="66">
        <v>814</v>
      </c>
      <c r="D19" s="61" t="s">
        <v>73</v>
      </c>
      <c r="E19" s="62" t="s">
        <v>81</v>
      </c>
      <c r="F19" s="43">
        <v>1300</v>
      </c>
      <c r="G19" s="29">
        <v>1.0104299999999999</v>
      </c>
      <c r="H19" s="30">
        <v>1</v>
      </c>
      <c r="I19" s="48">
        <v>1</v>
      </c>
      <c r="J19" s="48">
        <v>1</v>
      </c>
      <c r="K19" s="48">
        <v>1</v>
      </c>
      <c r="L19" s="48">
        <v>1</v>
      </c>
      <c r="M19" s="48">
        <v>1</v>
      </c>
      <c r="N19" s="48">
        <v>1</v>
      </c>
      <c r="O19" s="48">
        <v>1</v>
      </c>
      <c r="P19" s="63">
        <f t="shared" si="0"/>
        <v>1</v>
      </c>
      <c r="Q19" s="64">
        <v>4.95</v>
      </c>
      <c r="R19" s="43">
        <f>ROUNDDOWN(F19*G19*H19*P19*Q19,0)</f>
        <v>6502</v>
      </c>
      <c r="S19" s="43">
        <f t="shared" si="1"/>
        <v>6500</v>
      </c>
      <c r="T19" s="50"/>
      <c r="V19" s="55"/>
    </row>
  </sheetData>
  <autoFilter ref="A2:V19"/>
  <mergeCells count="12">
    <mergeCell ref="T1:T2"/>
    <mergeCell ref="A1:A2"/>
    <mergeCell ref="B1:B2"/>
    <mergeCell ref="D1:D2"/>
    <mergeCell ref="E1:F1"/>
    <mergeCell ref="G1:G2"/>
    <mergeCell ref="C1:C2"/>
    <mergeCell ref="H1:H2"/>
    <mergeCell ref="I1:P1"/>
    <mergeCell ref="Q1:Q2"/>
    <mergeCell ref="R1:R2"/>
    <mergeCell ref="S1:S2"/>
  </mergeCells>
  <phoneticPr fontId="3" type="noConversion"/>
  <printOptions gridLines="1"/>
  <pageMargins left="1.3779527559055118" right="0.98425196850393704" top="1.3779527559055118" bottom="0.59055118110236227" header="0.59055118110236227" footer="0.31496062992125984"/>
  <pageSetup paperSize="9" scale="80" fitToHeight="0" orientation="landscape" useFirstPageNumber="1" r:id="rId1"/>
  <headerFooter scaleWithDoc="0">
    <oddHeader xml:space="preserve">&amp;C&amp;"굴림체,굵게"&amp;18&amp;U대상토지가격 산출 및 결정&amp;R
페이지 : &amp;P&amp;K00+000    . &amp;K000000        </oddHeader>
  </headerFooter>
  <ignoredErrors>
    <ignoredError sqref="P3:P1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9"/>
  <sheetViews>
    <sheetView view="pageBreakPreview" zoomScale="90" zoomScaleNormal="100" workbookViewId="0">
      <pane ySplit="2" topLeftCell="A3" activePane="bottomLeft" state="frozen"/>
      <selection activeCell="J5" sqref="J5"/>
      <selection pane="bottomLeft" activeCell="J5" sqref="J5"/>
    </sheetView>
  </sheetViews>
  <sheetFormatPr defaultRowHeight="28.5" customHeight="1"/>
  <cols>
    <col min="1" max="1" width="5.5703125" style="1" customWidth="1"/>
    <col min="2" max="2" width="10.7109375" style="1" customWidth="1"/>
    <col min="3" max="4" width="10.140625" style="4" customWidth="1"/>
    <col min="5" max="5" width="7.7109375" style="1" customWidth="1"/>
    <col min="6" max="6" width="6.7109375" style="1" customWidth="1"/>
    <col min="7" max="8" width="10.7109375" style="1" customWidth="1"/>
    <col min="9" max="16" width="7.28515625" style="1" customWidth="1"/>
    <col min="17" max="17" width="8.28515625" style="1" customWidth="1"/>
    <col min="18" max="18" width="7.28515625" style="1" customWidth="1"/>
    <col min="19" max="20" width="11.42578125" style="1" customWidth="1"/>
    <col min="21" max="21" width="6" style="1" bestFit="1" customWidth="1"/>
    <col min="22" max="22" width="9.140625" style="1"/>
    <col min="23" max="23" width="9.7109375" style="1" bestFit="1" customWidth="1"/>
    <col min="24" max="16384" width="9.140625" style="1"/>
  </cols>
  <sheetData>
    <row r="1" spans="1:23" s="52" customFormat="1" ht="21.95" customHeight="1">
      <c r="A1" s="309" t="s">
        <v>0</v>
      </c>
      <c r="B1" s="311" t="s">
        <v>36</v>
      </c>
      <c r="C1" s="315" t="s">
        <v>1</v>
      </c>
      <c r="D1" s="316"/>
      <c r="E1" s="311" t="s">
        <v>37</v>
      </c>
      <c r="F1" s="311" t="s">
        <v>40</v>
      </c>
      <c r="G1" s="311"/>
      <c r="H1" s="311" t="s">
        <v>38</v>
      </c>
      <c r="I1" s="313" t="s">
        <v>41</v>
      </c>
      <c r="J1" s="311" t="s">
        <v>54</v>
      </c>
      <c r="K1" s="311"/>
      <c r="L1" s="311"/>
      <c r="M1" s="311"/>
      <c r="N1" s="311"/>
      <c r="O1" s="311"/>
      <c r="P1" s="311"/>
      <c r="Q1" s="311"/>
      <c r="R1" s="313" t="s">
        <v>42</v>
      </c>
      <c r="S1" s="313" t="s">
        <v>56</v>
      </c>
      <c r="T1" s="313" t="s">
        <v>43</v>
      </c>
      <c r="U1" s="307" t="s">
        <v>31</v>
      </c>
    </row>
    <row r="2" spans="1:23" s="52" customFormat="1" ht="30" customHeight="1">
      <c r="A2" s="310"/>
      <c r="B2" s="312"/>
      <c r="C2" s="101" t="s">
        <v>147</v>
      </c>
      <c r="D2" s="101" t="s">
        <v>148</v>
      </c>
      <c r="E2" s="312"/>
      <c r="F2" s="101" t="s">
        <v>29</v>
      </c>
      <c r="G2" s="102" t="s">
        <v>30</v>
      </c>
      <c r="H2" s="312"/>
      <c r="I2" s="314"/>
      <c r="J2" s="102" t="s">
        <v>60</v>
      </c>
      <c r="K2" s="101" t="s">
        <v>61</v>
      </c>
      <c r="L2" s="102" t="s">
        <v>76</v>
      </c>
      <c r="M2" s="102" t="s">
        <v>77</v>
      </c>
      <c r="N2" s="102" t="s">
        <v>62</v>
      </c>
      <c r="O2" s="101" t="s">
        <v>63</v>
      </c>
      <c r="P2" s="101" t="s">
        <v>46</v>
      </c>
      <c r="Q2" s="102" t="s">
        <v>65</v>
      </c>
      <c r="R2" s="314"/>
      <c r="S2" s="314"/>
      <c r="T2" s="314"/>
      <c r="U2" s="308"/>
    </row>
    <row r="3" spans="1:23" ht="24.95" customHeight="1">
      <c r="A3" s="53">
        <v>1</v>
      </c>
      <c r="B3" s="68" t="s">
        <v>67</v>
      </c>
      <c r="C3" s="69">
        <v>786</v>
      </c>
      <c r="D3" s="69"/>
      <c r="E3" s="68" t="s">
        <v>73</v>
      </c>
      <c r="F3" s="70" t="s">
        <v>35</v>
      </c>
      <c r="G3" s="71">
        <v>5600</v>
      </c>
      <c r="H3" s="72">
        <v>1.01166</v>
      </c>
      <c r="I3" s="73">
        <v>1</v>
      </c>
      <c r="J3" s="74">
        <v>1</v>
      </c>
      <c r="K3" s="74">
        <v>1</v>
      </c>
      <c r="L3" s="74">
        <v>1</v>
      </c>
      <c r="M3" s="74">
        <v>1</v>
      </c>
      <c r="N3" s="74">
        <v>1</v>
      </c>
      <c r="O3" s="74">
        <v>1</v>
      </c>
      <c r="P3" s="74">
        <v>1</v>
      </c>
      <c r="Q3" s="67">
        <f>ROUND(PRODUCT(J3:P3),3)</f>
        <v>1</v>
      </c>
      <c r="R3" s="75">
        <v>2.8</v>
      </c>
      <c r="S3" s="71">
        <f>ROUNDDOWN(G3*H3*I3*Q3*R3,0)</f>
        <v>15862</v>
      </c>
      <c r="T3" s="71">
        <f>ROUND(S3,-2)</f>
        <v>15900</v>
      </c>
      <c r="U3" s="54"/>
      <c r="W3" s="55"/>
    </row>
    <row r="4" spans="1:23" ht="24.95" customHeight="1">
      <c r="A4" s="2">
        <v>3</v>
      </c>
      <c r="B4" s="56" t="s">
        <v>67</v>
      </c>
      <c r="C4" s="65">
        <v>788</v>
      </c>
      <c r="D4" s="65"/>
      <c r="E4" s="56" t="s">
        <v>73</v>
      </c>
      <c r="F4" s="58" t="s">
        <v>35</v>
      </c>
      <c r="G4" s="42">
        <v>5600</v>
      </c>
      <c r="H4" s="26">
        <v>1.01166</v>
      </c>
      <c r="I4" s="27">
        <v>1</v>
      </c>
      <c r="J4" s="47">
        <v>1</v>
      </c>
      <c r="K4" s="47">
        <v>1</v>
      </c>
      <c r="L4" s="47">
        <v>1</v>
      </c>
      <c r="M4" s="47">
        <v>1</v>
      </c>
      <c r="N4" s="47">
        <v>1</v>
      </c>
      <c r="O4" s="47">
        <v>1</v>
      </c>
      <c r="P4" s="47">
        <v>1</v>
      </c>
      <c r="Q4" s="59">
        <f t="shared" ref="Q4:Q19" si="0">ROUND(PRODUCT(J4:P4),3)</f>
        <v>1</v>
      </c>
      <c r="R4" s="60">
        <v>2.8</v>
      </c>
      <c r="S4" s="42">
        <f>ROUNDDOWN(G4*H4*I4*Q4*R4,0)</f>
        <v>15862</v>
      </c>
      <c r="T4" s="42">
        <f>ROUND(S4,-2)</f>
        <v>15900</v>
      </c>
      <c r="U4" s="49"/>
      <c r="W4" s="55"/>
    </row>
    <row r="5" spans="1:23" ht="24.95" customHeight="1">
      <c r="A5" s="2">
        <v>5</v>
      </c>
      <c r="B5" s="56" t="s">
        <v>67</v>
      </c>
      <c r="C5" s="65">
        <v>784</v>
      </c>
      <c r="D5" s="65"/>
      <c r="E5" s="56" t="s">
        <v>73</v>
      </c>
      <c r="F5" s="58" t="s">
        <v>35</v>
      </c>
      <c r="G5" s="42">
        <v>5600</v>
      </c>
      <c r="H5" s="26">
        <v>1.01166</v>
      </c>
      <c r="I5" s="27">
        <v>1</v>
      </c>
      <c r="J5" s="47">
        <v>1</v>
      </c>
      <c r="K5" s="47">
        <v>1</v>
      </c>
      <c r="L5" s="47">
        <v>1</v>
      </c>
      <c r="M5" s="47">
        <v>1</v>
      </c>
      <c r="N5" s="47">
        <v>1</v>
      </c>
      <c r="O5" s="47">
        <v>1</v>
      </c>
      <c r="P5" s="47">
        <v>1</v>
      </c>
      <c r="Q5" s="59">
        <f t="shared" si="0"/>
        <v>1</v>
      </c>
      <c r="R5" s="60">
        <v>2.8</v>
      </c>
      <c r="S5" s="42">
        <f t="shared" ref="S5:S17" si="1">ROUNDDOWN(G5*H5*I5*Q5*R5,0)</f>
        <v>15862</v>
      </c>
      <c r="T5" s="42">
        <f t="shared" ref="T5:T19" si="2">ROUND(S5,-2)</f>
        <v>15900</v>
      </c>
      <c r="U5" s="49"/>
      <c r="W5" s="55"/>
    </row>
    <row r="6" spans="1:23" ht="24.95" customHeight="1">
      <c r="A6" s="2">
        <v>6</v>
      </c>
      <c r="B6" s="56" t="s">
        <v>67</v>
      </c>
      <c r="C6" s="65">
        <v>791</v>
      </c>
      <c r="D6" s="65"/>
      <c r="E6" s="56" t="s">
        <v>73</v>
      </c>
      <c r="F6" s="58" t="s">
        <v>35</v>
      </c>
      <c r="G6" s="42">
        <v>5600</v>
      </c>
      <c r="H6" s="26">
        <v>1.01166</v>
      </c>
      <c r="I6" s="27">
        <v>1</v>
      </c>
      <c r="J6" s="47">
        <v>1</v>
      </c>
      <c r="K6" s="47">
        <v>1</v>
      </c>
      <c r="L6" s="47">
        <v>1</v>
      </c>
      <c r="M6" s="47">
        <v>1</v>
      </c>
      <c r="N6" s="47">
        <v>1</v>
      </c>
      <c r="O6" s="47">
        <v>1</v>
      </c>
      <c r="P6" s="47">
        <v>1</v>
      </c>
      <c r="Q6" s="59">
        <f t="shared" si="0"/>
        <v>1</v>
      </c>
      <c r="R6" s="60">
        <v>2.8</v>
      </c>
      <c r="S6" s="42">
        <f t="shared" si="1"/>
        <v>15862</v>
      </c>
      <c r="T6" s="42">
        <f t="shared" si="2"/>
        <v>15900</v>
      </c>
      <c r="U6" s="49"/>
      <c r="W6" s="55"/>
    </row>
    <row r="7" spans="1:23" ht="24.95" customHeight="1">
      <c r="A7" s="2">
        <v>7</v>
      </c>
      <c r="B7" s="56" t="s">
        <v>67</v>
      </c>
      <c r="C7" s="65">
        <v>792</v>
      </c>
      <c r="D7" s="65"/>
      <c r="E7" s="56" t="s">
        <v>73</v>
      </c>
      <c r="F7" s="58" t="s">
        <v>35</v>
      </c>
      <c r="G7" s="42">
        <v>5600</v>
      </c>
      <c r="H7" s="26">
        <v>1.01166</v>
      </c>
      <c r="I7" s="27">
        <v>1</v>
      </c>
      <c r="J7" s="47">
        <v>1</v>
      </c>
      <c r="K7" s="47">
        <v>1</v>
      </c>
      <c r="L7" s="47">
        <v>1</v>
      </c>
      <c r="M7" s="47">
        <v>1</v>
      </c>
      <c r="N7" s="47">
        <v>1</v>
      </c>
      <c r="O7" s="47">
        <v>1</v>
      </c>
      <c r="P7" s="47">
        <v>1</v>
      </c>
      <c r="Q7" s="59">
        <f t="shared" si="0"/>
        <v>1</v>
      </c>
      <c r="R7" s="60">
        <v>2.8</v>
      </c>
      <c r="S7" s="42">
        <f t="shared" si="1"/>
        <v>15862</v>
      </c>
      <c r="T7" s="42">
        <f t="shared" si="2"/>
        <v>15900</v>
      </c>
      <c r="U7" s="49"/>
      <c r="W7" s="55"/>
    </row>
    <row r="8" spans="1:23" ht="24.95" customHeight="1">
      <c r="A8" s="2">
        <v>8</v>
      </c>
      <c r="B8" s="56" t="s">
        <v>67</v>
      </c>
      <c r="C8" s="57" t="s">
        <v>69</v>
      </c>
      <c r="D8" s="57"/>
      <c r="E8" s="56" t="s">
        <v>74</v>
      </c>
      <c r="F8" s="58" t="s">
        <v>47</v>
      </c>
      <c r="G8" s="42">
        <v>340</v>
      </c>
      <c r="H8" s="26">
        <v>1.01166</v>
      </c>
      <c r="I8" s="27">
        <v>1</v>
      </c>
      <c r="J8" s="47">
        <v>1</v>
      </c>
      <c r="K8" s="47">
        <v>1</v>
      </c>
      <c r="L8" s="47">
        <v>1</v>
      </c>
      <c r="M8" s="47">
        <v>1</v>
      </c>
      <c r="N8" s="47">
        <v>1</v>
      </c>
      <c r="O8" s="47">
        <v>1</v>
      </c>
      <c r="P8" s="47">
        <v>1</v>
      </c>
      <c r="Q8" s="59">
        <f t="shared" si="0"/>
        <v>1</v>
      </c>
      <c r="R8" s="60">
        <v>4.7</v>
      </c>
      <c r="S8" s="42">
        <f t="shared" si="1"/>
        <v>1616</v>
      </c>
      <c r="T8" s="42">
        <f t="shared" si="2"/>
        <v>1600</v>
      </c>
      <c r="U8" s="49"/>
      <c r="W8" s="55"/>
    </row>
    <row r="9" spans="1:23" ht="24.95" customHeight="1">
      <c r="A9" s="2">
        <v>10</v>
      </c>
      <c r="B9" s="56" t="s">
        <v>67</v>
      </c>
      <c r="C9" s="65">
        <v>803</v>
      </c>
      <c r="D9" s="65"/>
      <c r="E9" s="56" t="s">
        <v>73</v>
      </c>
      <c r="F9" s="58" t="s">
        <v>35</v>
      </c>
      <c r="G9" s="42">
        <v>5600</v>
      </c>
      <c r="H9" s="26">
        <v>1.01166</v>
      </c>
      <c r="I9" s="27">
        <v>1</v>
      </c>
      <c r="J9" s="47">
        <v>1</v>
      </c>
      <c r="K9" s="47">
        <v>1</v>
      </c>
      <c r="L9" s="47">
        <v>1</v>
      </c>
      <c r="M9" s="47">
        <v>1</v>
      </c>
      <c r="N9" s="47">
        <v>1</v>
      </c>
      <c r="O9" s="47">
        <v>1</v>
      </c>
      <c r="P9" s="47">
        <v>1</v>
      </c>
      <c r="Q9" s="59">
        <f t="shared" si="0"/>
        <v>1</v>
      </c>
      <c r="R9" s="60">
        <v>2.8</v>
      </c>
      <c r="S9" s="42">
        <f t="shared" si="1"/>
        <v>15862</v>
      </c>
      <c r="T9" s="42">
        <f t="shared" si="2"/>
        <v>15900</v>
      </c>
      <c r="U9" s="49"/>
      <c r="W9" s="55"/>
    </row>
    <row r="10" spans="1:23" ht="24.95" customHeight="1">
      <c r="A10" s="2">
        <v>11</v>
      </c>
      <c r="B10" s="56" t="s">
        <v>67</v>
      </c>
      <c r="C10" s="57" t="s">
        <v>70</v>
      </c>
      <c r="D10" s="57"/>
      <c r="E10" s="56" t="s">
        <v>74</v>
      </c>
      <c r="F10" s="58" t="s">
        <v>78</v>
      </c>
      <c r="G10" s="42">
        <v>340</v>
      </c>
      <c r="H10" s="26">
        <v>1.01166</v>
      </c>
      <c r="I10" s="27">
        <v>1</v>
      </c>
      <c r="J10" s="47">
        <v>1</v>
      </c>
      <c r="K10" s="47">
        <v>1</v>
      </c>
      <c r="L10" s="47">
        <v>1</v>
      </c>
      <c r="M10" s="47">
        <v>1</v>
      </c>
      <c r="N10" s="47">
        <v>1</v>
      </c>
      <c r="O10" s="47">
        <v>1</v>
      </c>
      <c r="P10" s="47">
        <v>1</v>
      </c>
      <c r="Q10" s="59">
        <f t="shared" si="0"/>
        <v>1</v>
      </c>
      <c r="R10" s="60">
        <v>4.7</v>
      </c>
      <c r="S10" s="42">
        <f t="shared" si="1"/>
        <v>1616</v>
      </c>
      <c r="T10" s="42">
        <f t="shared" si="2"/>
        <v>1600</v>
      </c>
      <c r="U10" s="49"/>
      <c r="W10" s="55"/>
    </row>
    <row r="11" spans="1:23" ht="24.95" customHeight="1">
      <c r="A11" s="2">
        <v>12</v>
      </c>
      <c r="B11" s="56" t="s">
        <v>67</v>
      </c>
      <c r="C11" s="65">
        <v>807</v>
      </c>
      <c r="D11" s="65"/>
      <c r="E11" s="56" t="s">
        <v>73</v>
      </c>
      <c r="F11" s="58" t="s">
        <v>44</v>
      </c>
      <c r="G11" s="42">
        <v>1300</v>
      </c>
      <c r="H11" s="26">
        <v>1.0104299999999999</v>
      </c>
      <c r="I11" s="27">
        <v>1</v>
      </c>
      <c r="J11" s="47">
        <v>1</v>
      </c>
      <c r="K11" s="47">
        <v>1</v>
      </c>
      <c r="L11" s="47">
        <v>1</v>
      </c>
      <c r="M11" s="47">
        <v>1</v>
      </c>
      <c r="N11" s="47">
        <v>1</v>
      </c>
      <c r="O11" s="47">
        <v>1</v>
      </c>
      <c r="P11" s="47">
        <v>1</v>
      </c>
      <c r="Q11" s="59">
        <f t="shared" si="0"/>
        <v>1</v>
      </c>
      <c r="R11" s="60">
        <v>4.95</v>
      </c>
      <c r="S11" s="42">
        <f t="shared" si="1"/>
        <v>6502</v>
      </c>
      <c r="T11" s="42">
        <f t="shared" si="2"/>
        <v>6500</v>
      </c>
      <c r="U11" s="49"/>
      <c r="W11" s="55"/>
    </row>
    <row r="12" spans="1:23" ht="24.95" customHeight="1">
      <c r="A12" s="2">
        <v>13</v>
      </c>
      <c r="B12" s="56" t="s">
        <v>67</v>
      </c>
      <c r="C12" s="65">
        <v>808</v>
      </c>
      <c r="D12" s="65"/>
      <c r="E12" s="56" t="s">
        <v>73</v>
      </c>
      <c r="F12" s="58" t="s">
        <v>44</v>
      </c>
      <c r="G12" s="42">
        <v>1300</v>
      </c>
      <c r="H12" s="26">
        <v>1.0104299999999999</v>
      </c>
      <c r="I12" s="27">
        <v>1</v>
      </c>
      <c r="J12" s="47">
        <v>1</v>
      </c>
      <c r="K12" s="47">
        <v>1</v>
      </c>
      <c r="L12" s="47">
        <v>1</v>
      </c>
      <c r="M12" s="47">
        <v>1</v>
      </c>
      <c r="N12" s="47">
        <v>1</v>
      </c>
      <c r="O12" s="47">
        <v>1</v>
      </c>
      <c r="P12" s="47">
        <v>1</v>
      </c>
      <c r="Q12" s="59">
        <f t="shared" si="0"/>
        <v>1</v>
      </c>
      <c r="R12" s="60">
        <v>4.95</v>
      </c>
      <c r="S12" s="42">
        <f t="shared" si="1"/>
        <v>6502</v>
      </c>
      <c r="T12" s="42">
        <f t="shared" si="2"/>
        <v>6500</v>
      </c>
      <c r="U12" s="49"/>
      <c r="W12" s="55"/>
    </row>
    <row r="13" spans="1:23" ht="24.95" customHeight="1">
      <c r="A13" s="2">
        <v>14</v>
      </c>
      <c r="B13" s="56" t="s">
        <v>67</v>
      </c>
      <c r="C13" s="65">
        <v>818</v>
      </c>
      <c r="D13" s="65"/>
      <c r="E13" s="56" t="s">
        <v>73</v>
      </c>
      <c r="F13" s="58" t="s">
        <v>44</v>
      </c>
      <c r="G13" s="42">
        <v>1300</v>
      </c>
      <c r="H13" s="26">
        <v>1.0104299999999999</v>
      </c>
      <c r="I13" s="27">
        <v>1</v>
      </c>
      <c r="J13" s="47">
        <v>1</v>
      </c>
      <c r="K13" s="47">
        <v>1</v>
      </c>
      <c r="L13" s="47">
        <v>1</v>
      </c>
      <c r="M13" s="47">
        <v>1</v>
      </c>
      <c r="N13" s="47">
        <v>1</v>
      </c>
      <c r="O13" s="47">
        <v>1</v>
      </c>
      <c r="P13" s="47">
        <v>1</v>
      </c>
      <c r="Q13" s="59">
        <f t="shared" si="0"/>
        <v>1</v>
      </c>
      <c r="R13" s="60">
        <v>4.95</v>
      </c>
      <c r="S13" s="42">
        <f t="shared" si="1"/>
        <v>6502</v>
      </c>
      <c r="T13" s="42">
        <f t="shared" si="2"/>
        <v>6500</v>
      </c>
      <c r="U13" s="49"/>
      <c r="W13" s="55"/>
    </row>
    <row r="14" spans="1:23" ht="24.95" customHeight="1">
      <c r="A14" s="2">
        <v>15</v>
      </c>
      <c r="B14" s="56" t="s">
        <v>67</v>
      </c>
      <c r="C14" s="57" t="s">
        <v>71</v>
      </c>
      <c r="D14" s="57"/>
      <c r="E14" s="56" t="s">
        <v>73</v>
      </c>
      <c r="F14" s="58" t="s">
        <v>44</v>
      </c>
      <c r="G14" s="42">
        <v>1300</v>
      </c>
      <c r="H14" s="26">
        <v>1.0104299999999999</v>
      </c>
      <c r="I14" s="27">
        <v>1</v>
      </c>
      <c r="J14" s="47">
        <v>1</v>
      </c>
      <c r="K14" s="47">
        <v>1</v>
      </c>
      <c r="L14" s="47">
        <v>1</v>
      </c>
      <c r="M14" s="47">
        <v>1</v>
      </c>
      <c r="N14" s="47">
        <v>1</v>
      </c>
      <c r="O14" s="47">
        <v>1</v>
      </c>
      <c r="P14" s="47">
        <v>1</v>
      </c>
      <c r="Q14" s="59">
        <f t="shared" si="0"/>
        <v>1</v>
      </c>
      <c r="R14" s="60">
        <v>4.95</v>
      </c>
      <c r="S14" s="42">
        <f t="shared" si="1"/>
        <v>6502</v>
      </c>
      <c r="T14" s="42">
        <f t="shared" si="2"/>
        <v>6500</v>
      </c>
      <c r="U14" s="49"/>
      <c r="W14" s="55"/>
    </row>
    <row r="15" spans="1:23" ht="24.95" customHeight="1">
      <c r="A15" s="2">
        <v>16</v>
      </c>
      <c r="B15" s="56" t="s">
        <v>67</v>
      </c>
      <c r="C15" s="57" t="s">
        <v>72</v>
      </c>
      <c r="D15" s="57"/>
      <c r="E15" s="56" t="s">
        <v>74</v>
      </c>
      <c r="F15" s="58" t="s">
        <v>45</v>
      </c>
      <c r="G15" s="42">
        <v>500</v>
      </c>
      <c r="H15" s="26">
        <v>1.0104299999999999</v>
      </c>
      <c r="I15" s="27">
        <v>1</v>
      </c>
      <c r="J15" s="47">
        <v>1</v>
      </c>
      <c r="K15" s="47">
        <v>1</v>
      </c>
      <c r="L15" s="47">
        <v>1</v>
      </c>
      <c r="M15" s="47">
        <v>1</v>
      </c>
      <c r="N15" s="47">
        <v>1</v>
      </c>
      <c r="O15" s="47">
        <v>1</v>
      </c>
      <c r="P15" s="47">
        <v>1</v>
      </c>
      <c r="Q15" s="59">
        <f t="shared" si="0"/>
        <v>1</v>
      </c>
      <c r="R15" s="60">
        <v>4</v>
      </c>
      <c r="S15" s="42">
        <f t="shared" si="1"/>
        <v>2020</v>
      </c>
      <c r="T15" s="42">
        <f t="shared" si="2"/>
        <v>2000</v>
      </c>
      <c r="U15" s="49"/>
      <c r="W15" s="55"/>
    </row>
    <row r="16" spans="1:23" ht="24.95" customHeight="1">
      <c r="A16" s="2">
        <v>17</v>
      </c>
      <c r="B16" s="56" t="s">
        <v>67</v>
      </c>
      <c r="C16" s="65">
        <v>817</v>
      </c>
      <c r="D16" s="65"/>
      <c r="E16" s="56" t="s">
        <v>75</v>
      </c>
      <c r="F16" s="58" t="s">
        <v>44</v>
      </c>
      <c r="G16" s="42">
        <v>1300</v>
      </c>
      <c r="H16" s="26">
        <v>1.0104299999999999</v>
      </c>
      <c r="I16" s="2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59">
        <f t="shared" si="0"/>
        <v>1</v>
      </c>
      <c r="R16" s="60">
        <v>4.95</v>
      </c>
      <c r="S16" s="42">
        <f t="shared" si="1"/>
        <v>6502</v>
      </c>
      <c r="T16" s="42">
        <f t="shared" si="2"/>
        <v>6500</v>
      </c>
      <c r="U16" s="49"/>
      <c r="W16" s="55"/>
    </row>
    <row r="17" spans="1:23" ht="24.95" customHeight="1">
      <c r="A17" s="2">
        <v>18</v>
      </c>
      <c r="B17" s="56" t="s">
        <v>67</v>
      </c>
      <c r="C17" s="65">
        <v>816</v>
      </c>
      <c r="D17" s="65"/>
      <c r="E17" s="56" t="s">
        <v>75</v>
      </c>
      <c r="F17" s="58" t="s">
        <v>44</v>
      </c>
      <c r="G17" s="42">
        <v>1300</v>
      </c>
      <c r="H17" s="26">
        <v>1.0104299999999999</v>
      </c>
      <c r="I17" s="2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59">
        <f t="shared" si="0"/>
        <v>1</v>
      </c>
      <c r="R17" s="60">
        <v>4.95</v>
      </c>
      <c r="S17" s="42">
        <f t="shared" si="1"/>
        <v>6502</v>
      </c>
      <c r="T17" s="42">
        <f t="shared" si="2"/>
        <v>6500</v>
      </c>
      <c r="U17" s="49"/>
      <c r="W17" s="55"/>
    </row>
    <row r="18" spans="1:23" ht="24.95" customHeight="1">
      <c r="A18" s="2">
        <v>19</v>
      </c>
      <c r="B18" s="56" t="s">
        <v>67</v>
      </c>
      <c r="C18" s="65">
        <v>815</v>
      </c>
      <c r="D18" s="65"/>
      <c r="E18" s="56" t="s">
        <v>73</v>
      </c>
      <c r="F18" s="58" t="s">
        <v>44</v>
      </c>
      <c r="G18" s="42">
        <v>1300</v>
      </c>
      <c r="H18" s="26">
        <v>1.0104299999999999</v>
      </c>
      <c r="I18" s="2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59">
        <f t="shared" si="0"/>
        <v>1</v>
      </c>
      <c r="R18" s="60">
        <v>4.95</v>
      </c>
      <c r="S18" s="42">
        <f>ROUNDDOWN(G18*H18*I18*Q18*R18,0)</f>
        <v>6502</v>
      </c>
      <c r="T18" s="42">
        <f t="shared" si="2"/>
        <v>6500</v>
      </c>
      <c r="U18" s="49"/>
      <c r="W18" s="55"/>
    </row>
    <row r="19" spans="1:23" ht="24.95" customHeight="1">
      <c r="A19" s="3">
        <v>20</v>
      </c>
      <c r="B19" s="61" t="s">
        <v>67</v>
      </c>
      <c r="C19" s="66">
        <v>814</v>
      </c>
      <c r="D19" s="66"/>
      <c r="E19" s="61" t="s">
        <v>73</v>
      </c>
      <c r="F19" s="62" t="s">
        <v>44</v>
      </c>
      <c r="G19" s="43">
        <v>1300</v>
      </c>
      <c r="H19" s="29">
        <v>1.0104299999999999</v>
      </c>
      <c r="I19" s="30">
        <v>1</v>
      </c>
      <c r="J19" s="48">
        <v>1</v>
      </c>
      <c r="K19" s="48">
        <v>1</v>
      </c>
      <c r="L19" s="48">
        <v>1</v>
      </c>
      <c r="M19" s="48">
        <v>1</v>
      </c>
      <c r="N19" s="48">
        <v>1</v>
      </c>
      <c r="O19" s="48">
        <v>1</v>
      </c>
      <c r="P19" s="48">
        <v>1</v>
      </c>
      <c r="Q19" s="63">
        <f t="shared" si="0"/>
        <v>1</v>
      </c>
      <c r="R19" s="64">
        <v>4.95</v>
      </c>
      <c r="S19" s="43">
        <f>ROUNDDOWN(G19*H19*I19*Q19*R19,0)</f>
        <v>6502</v>
      </c>
      <c r="T19" s="43">
        <f t="shared" si="2"/>
        <v>6500</v>
      </c>
      <c r="U19" s="50"/>
      <c r="W19" s="55"/>
    </row>
  </sheetData>
  <autoFilter ref="A2:W19"/>
  <mergeCells count="12">
    <mergeCell ref="A1:A2"/>
    <mergeCell ref="B1:B2"/>
    <mergeCell ref="E1:E2"/>
    <mergeCell ref="F1:G1"/>
    <mergeCell ref="H1:H2"/>
    <mergeCell ref="C1:D1"/>
    <mergeCell ref="U1:U2"/>
    <mergeCell ref="I1:I2"/>
    <mergeCell ref="J1:Q1"/>
    <mergeCell ref="R1:R2"/>
    <mergeCell ref="S1:S2"/>
    <mergeCell ref="T1:T2"/>
  </mergeCells>
  <phoneticPr fontId="3" type="noConversion"/>
  <printOptions gridLines="1"/>
  <pageMargins left="1.3779527559055118" right="0.98425196850393704" top="1.3779527559055118" bottom="0.59055118110236227" header="0.59055118110236227" footer="0.31496062992125984"/>
  <pageSetup paperSize="9" scale="75" fitToHeight="0" orientation="landscape" useFirstPageNumber="1" r:id="rId1"/>
  <headerFooter scaleWithDoc="0">
    <oddHeader xml:space="preserve">&amp;C&amp;"굴림체,굵게"&amp;18&amp;U대상토지가격 산출 및 결정&amp;R
페이지 : &amp;P&amp;K00+000    . &amp;K000000       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7:S52"/>
  <sheetViews>
    <sheetView view="pageBreakPreview" zoomScaleNormal="100" zoomScaleSheetLayoutView="100" workbookViewId="0">
      <selection activeCell="D8" sqref="D8"/>
    </sheetView>
  </sheetViews>
  <sheetFormatPr defaultRowHeight="12"/>
  <cols>
    <col min="1" max="1" width="1.28515625" customWidth="1"/>
    <col min="2" max="2" width="8.85546875" customWidth="1"/>
    <col min="3" max="3" width="1.85546875" customWidth="1"/>
    <col min="4" max="4" width="4.28515625" customWidth="1"/>
    <col min="5" max="8" width="8.85546875" customWidth="1"/>
    <col min="9" max="9" width="6.5703125" customWidth="1"/>
    <col min="10" max="12" width="7.42578125" customWidth="1"/>
    <col min="13" max="13" width="6.42578125" customWidth="1"/>
    <col min="14" max="14" width="5.85546875" customWidth="1"/>
    <col min="15" max="15" width="5.140625" customWidth="1"/>
    <col min="16" max="16" width="10.7109375" customWidth="1"/>
    <col min="17" max="17" width="1.28515625" customWidth="1"/>
  </cols>
  <sheetData>
    <row r="7" spans="2:19" s="104" customFormat="1" ht="24.75" customHeight="1">
      <c r="I7" s="319" t="s">
        <v>168</v>
      </c>
      <c r="J7" s="319"/>
      <c r="K7" s="319"/>
      <c r="L7" s="319"/>
      <c r="M7" s="322" t="s">
        <v>176</v>
      </c>
      <c r="N7" s="319"/>
      <c r="O7" s="319"/>
      <c r="P7" s="319"/>
    </row>
    <row r="8" spans="2:19" s="104" customFormat="1" ht="24.75" customHeight="1">
      <c r="B8" s="103" t="s">
        <v>151</v>
      </c>
      <c r="C8" s="104" t="s">
        <v>39</v>
      </c>
      <c r="D8" s="104" t="e">
        <f>#REF!&amp;"수"</f>
        <v>#REF!</v>
      </c>
      <c r="I8" s="322" t="s">
        <v>174</v>
      </c>
      <c r="J8" s="109" t="s">
        <v>171</v>
      </c>
      <c r="K8" s="319"/>
      <c r="L8" s="319"/>
      <c r="M8" s="319"/>
      <c r="N8" s="319"/>
      <c r="O8" s="319"/>
      <c r="P8" s="319"/>
    </row>
    <row r="9" spans="2:19" s="104" customFormat="1" ht="24.75" customHeight="1">
      <c r="B9" s="103" t="s">
        <v>152</v>
      </c>
      <c r="C9" s="104" t="s">
        <v>39</v>
      </c>
      <c r="D9" s="104" t="e">
        <f>LEFT(#REF!,FIND("-",#REF!)-1)&amp;"장"</f>
        <v>#REF!</v>
      </c>
      <c r="I9" s="319"/>
      <c r="J9" s="109" t="s">
        <v>169</v>
      </c>
      <c r="K9" s="319"/>
      <c r="L9" s="319"/>
      <c r="M9" s="322" t="s">
        <v>175</v>
      </c>
      <c r="N9" s="319"/>
      <c r="O9" s="319"/>
      <c r="P9" s="109"/>
    </row>
    <row r="10" spans="2:19" s="104" customFormat="1" ht="24.75" customHeight="1">
      <c r="B10" s="103" t="s">
        <v>153</v>
      </c>
      <c r="C10" s="104" t="s">
        <v>39</v>
      </c>
      <c r="D10" s="105" t="s">
        <v>154</v>
      </c>
      <c r="I10" s="319"/>
      <c r="J10" s="109" t="s">
        <v>170</v>
      </c>
      <c r="K10" s="319"/>
      <c r="L10" s="319"/>
      <c r="M10" s="319"/>
      <c r="N10" s="319"/>
      <c r="O10" s="319"/>
      <c r="P10" s="109"/>
    </row>
    <row r="11" spans="2:19" s="104" customFormat="1" ht="24.75" customHeight="1">
      <c r="I11" s="319" t="s">
        <v>172</v>
      </c>
      <c r="J11" s="319"/>
      <c r="K11" s="319"/>
      <c r="L11" s="319"/>
      <c r="M11" s="319"/>
      <c r="N11" s="319"/>
      <c r="O11" s="319"/>
      <c r="P11" s="109"/>
    </row>
    <row r="12" spans="2:19" s="104" customFormat="1" ht="24.75" customHeight="1">
      <c r="B12" s="103"/>
      <c r="E12" s="105"/>
      <c r="I12" s="319" t="s">
        <v>173</v>
      </c>
      <c r="J12" s="319"/>
      <c r="K12" s="319"/>
      <c r="L12" s="319"/>
      <c r="M12" s="319"/>
      <c r="N12" s="319"/>
      <c r="O12" s="319"/>
      <c r="P12" s="109"/>
    </row>
    <row r="14" spans="2:19" ht="3.95" customHeight="1"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</row>
    <row r="15" spans="2:19" ht="15.75" customHeight="1"/>
    <row r="16" spans="2:19" s="104" customFormat="1" ht="16.5" customHeight="1">
      <c r="B16" s="320" t="str">
        <f>"            1. (주)가온감정평가법인의 업무에 협조하여 주심에 감사드리며, 귀 "&amp;S16&amp;"의 무궁한 발전을 기원합니다."</f>
        <v xml:space="preserve">            1. (주)가온감정평가법인의 업무에 협조하여 주심에 감사드리며, 귀 군의 무궁한 발전을 기원합니다.</v>
      </c>
      <c r="C16" s="320"/>
      <c r="D16" s="320"/>
      <c r="E16" s="320"/>
      <c r="F16" s="320"/>
      <c r="G16" s="320"/>
      <c r="H16" s="320"/>
      <c r="I16" s="320"/>
      <c r="J16" s="320"/>
      <c r="K16" s="320"/>
      <c r="L16" s="320"/>
      <c r="M16" s="320"/>
      <c r="N16" s="320"/>
      <c r="O16" s="320"/>
      <c r="P16" s="320"/>
      <c r="S16" s="104" t="s">
        <v>163</v>
      </c>
    </row>
    <row r="17" spans="2:16" s="104" customFormat="1" ht="16.5" customHeight="1">
      <c r="B17" s="320"/>
      <c r="C17" s="320"/>
      <c r="D17" s="320"/>
      <c r="E17" s="320"/>
      <c r="F17" s="320"/>
      <c r="G17" s="320"/>
      <c r="H17" s="320"/>
      <c r="I17" s="320"/>
      <c r="J17" s="320"/>
      <c r="K17" s="320"/>
      <c r="L17" s="320"/>
      <c r="M17" s="320"/>
      <c r="N17" s="320"/>
      <c r="O17" s="320"/>
      <c r="P17" s="320"/>
    </row>
    <row r="18" spans="2:16" s="104" customFormat="1" ht="16.5" customHeight="1"/>
    <row r="19" spans="2:16" s="104" customFormat="1" ht="16.5" customHeight="1">
      <c r="B19" s="320" t="e">
        <f>"            2. 관련문서 "&amp;#REF!&amp;". 자 귀 제 "&amp;#REF!&amp;" 로 의뢰하신 『"&amp;#REF!&amp;"』에 대한 감정평가결과를 별첨과 같이 회보합니다."</f>
        <v>#REF!</v>
      </c>
      <c r="C19" s="320"/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20"/>
    </row>
    <row r="20" spans="2:16" s="104" customFormat="1" ht="16.5" customHeight="1">
      <c r="B20" s="320"/>
      <c r="C20" s="320"/>
      <c r="D20" s="320"/>
      <c r="E20" s="320"/>
      <c r="F20" s="320"/>
      <c r="G20" s="320"/>
      <c r="H20" s="320"/>
      <c r="I20" s="320"/>
      <c r="J20" s="320"/>
      <c r="K20" s="320"/>
      <c r="L20" s="320"/>
      <c r="M20" s="320"/>
      <c r="N20" s="320"/>
      <c r="O20" s="320"/>
      <c r="P20" s="320"/>
    </row>
    <row r="21" spans="2:16" s="104" customFormat="1" ht="16.5" customHeight="1"/>
    <row r="22" spans="2:16" s="104" customFormat="1" ht="16.5" customHeight="1">
      <c r="B22" s="320" t="str">
        <f>"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062-250-9900)"</f>
        <v xml:space="preserve">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</v>
      </c>
      <c r="C22" s="320"/>
      <c r="D22" s="320"/>
      <c r="E22" s="320"/>
      <c r="F22" s="320"/>
      <c r="G22" s="320"/>
      <c r="H22" s="320"/>
      <c r="I22" s="320"/>
      <c r="J22" s="320"/>
      <c r="K22" s="320"/>
      <c r="L22" s="320"/>
      <c r="M22" s="320"/>
      <c r="N22" s="320"/>
      <c r="O22" s="320"/>
      <c r="P22" s="320"/>
    </row>
    <row r="23" spans="2:16" s="104" customFormat="1" ht="16.5" customHeight="1">
      <c r="B23" s="320"/>
      <c r="C23" s="320"/>
      <c r="D23" s="320"/>
      <c r="E23" s="320"/>
      <c r="F23" s="320"/>
      <c r="G23" s="320"/>
      <c r="H23" s="320"/>
      <c r="I23" s="320"/>
      <c r="J23" s="320"/>
      <c r="K23" s="320"/>
      <c r="L23" s="320"/>
      <c r="M23" s="320"/>
      <c r="N23" s="320"/>
      <c r="O23" s="320"/>
      <c r="P23" s="320"/>
    </row>
    <row r="24" spans="2:16" s="104" customFormat="1" ht="16.5" customHeight="1">
      <c r="B24" s="320"/>
      <c r="C24" s="320"/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320"/>
    </row>
    <row r="25" spans="2:16" s="104" customFormat="1" ht="16.5" customHeight="1">
      <c r="B25" s="104" t="s">
        <v>155</v>
      </c>
    </row>
    <row r="26" spans="2:16" s="104" customFormat="1" ht="16.5" customHeight="1"/>
    <row r="27" spans="2:16" s="104" customFormat="1" ht="16.5" customHeight="1">
      <c r="D27" s="107"/>
    </row>
    <row r="28" spans="2:16" s="104" customFormat="1" ht="16.5" customHeight="1">
      <c r="D28" s="107"/>
    </row>
    <row r="29" spans="2:16" s="104" customFormat="1" ht="16.5" customHeight="1"/>
    <row r="30" spans="2:16" s="104" customFormat="1" ht="16.5" customHeight="1">
      <c r="B30" s="103" t="s">
        <v>156</v>
      </c>
      <c r="C30" s="104" t="s">
        <v>39</v>
      </c>
      <c r="E30" s="104" t="s">
        <v>157</v>
      </c>
      <c r="H30" s="104">
        <v>2</v>
      </c>
      <c r="I30" s="104" t="s">
        <v>159</v>
      </c>
    </row>
    <row r="31" spans="2:16" s="104" customFormat="1" ht="16.5" customHeight="1">
      <c r="E31" s="104" t="s">
        <v>158</v>
      </c>
      <c r="H31" s="104">
        <v>1</v>
      </c>
      <c r="I31" s="104" t="s">
        <v>159</v>
      </c>
      <c r="L31" s="104" t="s">
        <v>160</v>
      </c>
    </row>
    <row r="32" spans="2:16" s="104" customFormat="1" ht="16.5" customHeight="1"/>
    <row r="33" spans="2:16" s="104" customFormat="1" ht="16.5" customHeight="1"/>
    <row r="34" spans="2:16" ht="30.75" customHeight="1">
      <c r="B34" s="321" t="s">
        <v>164</v>
      </c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</row>
    <row r="35" spans="2:16" ht="6" customHeight="1"/>
    <row r="36" spans="2:16" ht="27" customHeight="1">
      <c r="B36" s="317" t="s">
        <v>165</v>
      </c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</row>
    <row r="37" spans="2:16" ht="16.5" customHeight="1"/>
    <row r="38" spans="2:16" ht="3.95" customHeight="1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</row>
    <row r="39" spans="2:16" s="108" customFormat="1" ht="9" customHeight="1"/>
    <row r="40" spans="2:16" s="104" customFormat="1" ht="22.5" customHeight="1">
      <c r="B40" s="104" t="e">
        <f>"시행일자 : 가온 "&amp;#REF!&amp;"   ( "&amp;#REF!&amp;"  )"</f>
        <v>#REF!</v>
      </c>
    </row>
    <row r="41" spans="2:16" s="104" customFormat="1" ht="22.5" customHeight="1">
      <c r="B41" s="318" t="s">
        <v>161</v>
      </c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</row>
    <row r="42" spans="2:16" s="104" customFormat="1" ht="22.5" customHeight="1">
      <c r="B42" s="104" t="s">
        <v>162</v>
      </c>
    </row>
    <row r="43" spans="2:16" ht="15.75" customHeight="1"/>
    <row r="44" spans="2:16" ht="15.75" customHeight="1"/>
    <row r="45" spans="2:16" ht="15.75" customHeight="1"/>
    <row r="46" spans="2:16" ht="15.75" customHeight="1"/>
    <row r="47" spans="2:16" ht="15.75" customHeight="1"/>
    <row r="48" spans="2:16" ht="15.75" customHeight="1"/>
    <row r="49" ht="15.75" customHeight="1"/>
    <row r="50" ht="15.75" customHeight="1"/>
    <row r="51" ht="15.75" customHeight="1"/>
    <row r="52" ht="15.75" customHeight="1"/>
  </sheetData>
  <mergeCells count="24">
    <mergeCell ref="K8:L8"/>
    <mergeCell ref="I8:I10"/>
    <mergeCell ref="M7:M8"/>
    <mergeCell ref="N7:O8"/>
    <mergeCell ref="P7:P8"/>
    <mergeCell ref="I7:J7"/>
    <mergeCell ref="K9:L9"/>
    <mergeCell ref="K7:L7"/>
    <mergeCell ref="B36:P36"/>
    <mergeCell ref="B41:P41"/>
    <mergeCell ref="K10:L10"/>
    <mergeCell ref="N10:O10"/>
    <mergeCell ref="I11:J11"/>
    <mergeCell ref="K11:L11"/>
    <mergeCell ref="B16:P17"/>
    <mergeCell ref="I12:J12"/>
    <mergeCell ref="N12:O12"/>
    <mergeCell ref="B19:P20"/>
    <mergeCell ref="B34:P34"/>
    <mergeCell ref="M9:M12"/>
    <mergeCell ref="K12:L12"/>
    <mergeCell ref="B22:P24"/>
    <mergeCell ref="N11:O11"/>
    <mergeCell ref="N9:O9"/>
  </mergeCells>
  <phoneticPr fontId="3" type="noConversion"/>
  <printOptions horizontalCentered="1"/>
  <pageMargins left="0.19685039370078741" right="0.19685039370078741" top="0.78740157480314965" bottom="0.39370078740157483" header="0.31496062992125984" footer="0.19685039370078741"/>
  <pageSetup paperSize="9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7:S53"/>
  <sheetViews>
    <sheetView view="pageBreakPreview" zoomScaleNormal="100" zoomScaleSheetLayoutView="100" workbookViewId="0">
      <selection activeCell="B20" sqref="B20:P22"/>
    </sheetView>
  </sheetViews>
  <sheetFormatPr defaultRowHeight="12"/>
  <cols>
    <col min="1" max="1" width="1.28515625" customWidth="1"/>
    <col min="2" max="2" width="10.140625" customWidth="1"/>
    <col min="3" max="3" width="3" customWidth="1"/>
    <col min="4" max="4" width="4.28515625" customWidth="1"/>
    <col min="5" max="5" width="9.28515625" customWidth="1"/>
    <col min="6" max="8" width="8.85546875" customWidth="1"/>
    <col min="9" max="9" width="6.5703125" customWidth="1"/>
    <col min="10" max="12" width="7.42578125" customWidth="1"/>
    <col min="13" max="13" width="6.42578125" customWidth="1"/>
    <col min="14" max="14" width="5.85546875" customWidth="1"/>
    <col min="15" max="15" width="5.140625" customWidth="1"/>
    <col min="16" max="16" width="11.42578125" customWidth="1"/>
    <col min="17" max="17" width="1.28515625" customWidth="1"/>
  </cols>
  <sheetData>
    <row r="7" spans="2:19" s="104" customFormat="1" ht="24.75" customHeight="1">
      <c r="I7" s="111"/>
      <c r="J7" s="111"/>
      <c r="K7" s="111"/>
      <c r="L7" s="111"/>
      <c r="M7" s="112"/>
      <c r="N7" s="111"/>
      <c r="O7" s="111"/>
      <c r="P7" s="111"/>
    </row>
    <row r="8" spans="2:19" s="104" customFormat="1" ht="27.75" customHeight="1">
      <c r="B8" s="103" t="s">
        <v>151</v>
      </c>
      <c r="C8" s="104" t="s">
        <v>39</v>
      </c>
      <c r="D8" s="104" t="s">
        <v>177</v>
      </c>
      <c r="I8" s="112"/>
      <c r="J8" s="110"/>
      <c r="K8" s="111"/>
      <c r="L8" s="111"/>
      <c r="M8" s="111"/>
      <c r="N8" s="111"/>
      <c r="O8" s="111"/>
      <c r="P8" s="111"/>
    </row>
    <row r="9" spans="2:19" s="104" customFormat="1" ht="27.75" customHeight="1">
      <c r="B9" s="103" t="s">
        <v>152</v>
      </c>
      <c r="C9" s="104" t="s">
        <v>39</v>
      </c>
      <c r="I9" s="111"/>
      <c r="J9" s="110"/>
      <c r="K9" s="111"/>
      <c r="L9" s="111"/>
      <c r="M9" s="112"/>
      <c r="N9" s="111"/>
      <c r="O9" s="111"/>
      <c r="P9" s="110"/>
    </row>
    <row r="10" spans="2:19" s="104" customFormat="1" ht="27.75" customHeight="1">
      <c r="B10" s="103" t="s">
        <v>153</v>
      </c>
      <c r="C10" s="104" t="s">
        <v>39</v>
      </c>
      <c r="D10" s="105" t="s">
        <v>154</v>
      </c>
      <c r="I10" s="111"/>
      <c r="J10" s="110"/>
      <c r="K10" s="111"/>
      <c r="L10" s="111"/>
      <c r="M10" s="111"/>
      <c r="N10" s="111"/>
      <c r="O10" s="111"/>
      <c r="P10" s="110"/>
    </row>
    <row r="12" spans="2:19" ht="3.95" customHeight="1"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</row>
    <row r="13" spans="2:19" ht="15.75" customHeight="1"/>
    <row r="14" spans="2:19" s="104" customFormat="1" ht="16.5" customHeight="1">
      <c r="B14" s="320" t="str">
        <f>"            1. (주)가온감정평가법인의 업무에 협조하여 주심에 감사드리며, 귀 "&amp;S14&amp;"의 무궁한 발전을 기원합니다."</f>
        <v xml:space="preserve">            1. (주)가온감정평가법인의 업무에 협조하여 주심에 감사드리며, 귀 위원회의 무궁한 발전을 기원합니다.</v>
      </c>
      <c r="C14" s="320"/>
      <c r="D14" s="320"/>
      <c r="E14" s="320"/>
      <c r="F14" s="320"/>
      <c r="G14" s="320"/>
      <c r="H14" s="320"/>
      <c r="I14" s="320"/>
      <c r="J14" s="320"/>
      <c r="K14" s="320"/>
      <c r="L14" s="320"/>
      <c r="M14" s="320"/>
      <c r="N14" s="320"/>
      <c r="O14" s="320"/>
      <c r="P14" s="320"/>
      <c r="S14" s="104" t="s">
        <v>179</v>
      </c>
    </row>
    <row r="15" spans="2:19" s="104" customFormat="1" ht="16.5" customHeight="1">
      <c r="B15" s="320"/>
      <c r="C15" s="320"/>
      <c r="D15" s="320"/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0"/>
      <c r="P15" s="320"/>
    </row>
    <row r="16" spans="2:19" s="104" customFormat="1" ht="16.5" customHeight="1"/>
    <row r="17" spans="2:16" s="104" customFormat="1" ht="16.5" customHeight="1">
      <c r="B17" s="320" t="e">
        <f>"            2. 관련문서 "&amp;#REF!&amp;". 자 귀 제 "&amp;#REF!&amp;" 로 의뢰하신 『"&amp;#REF!&amp;"』에 대한 감정평가결과를 별첨과 같이 회보합니다."</f>
        <v>#REF!</v>
      </c>
      <c r="C17" s="320"/>
      <c r="D17" s="320"/>
      <c r="E17" s="320"/>
      <c r="F17" s="320"/>
      <c r="G17" s="320"/>
      <c r="H17" s="320"/>
      <c r="I17" s="320"/>
      <c r="J17" s="320"/>
      <c r="K17" s="320"/>
      <c r="L17" s="320"/>
      <c r="M17" s="320"/>
      <c r="N17" s="320"/>
      <c r="O17" s="320"/>
      <c r="P17" s="320"/>
    </row>
    <row r="18" spans="2:16" s="104" customFormat="1" ht="16.5" customHeight="1">
      <c r="B18" s="320"/>
      <c r="C18" s="320"/>
      <c r="D18" s="320"/>
      <c r="E18" s="320"/>
      <c r="F18" s="320"/>
      <c r="G18" s="320"/>
      <c r="H18" s="320"/>
      <c r="I18" s="320"/>
      <c r="J18" s="320"/>
      <c r="K18" s="320"/>
      <c r="L18" s="320"/>
      <c r="M18" s="320"/>
      <c r="N18" s="320"/>
      <c r="O18" s="320"/>
      <c r="P18" s="320"/>
    </row>
    <row r="19" spans="2:16" s="104" customFormat="1" ht="16.5" customHeight="1"/>
    <row r="20" spans="2:16" s="104" customFormat="1" ht="16.5" customHeight="1">
      <c r="B20" s="320" t="str">
        <f>"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062-250-9900)"</f>
        <v xml:space="preserve">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</v>
      </c>
      <c r="C20" s="320"/>
      <c r="D20" s="320"/>
      <c r="E20" s="320"/>
      <c r="F20" s="320"/>
      <c r="G20" s="320"/>
      <c r="H20" s="320"/>
      <c r="I20" s="320"/>
      <c r="J20" s="320"/>
      <c r="K20" s="320"/>
      <c r="L20" s="320"/>
      <c r="M20" s="320"/>
      <c r="N20" s="320"/>
      <c r="O20" s="320"/>
      <c r="P20" s="320"/>
    </row>
    <row r="21" spans="2:16" s="104" customFormat="1" ht="16.5" customHeight="1"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20"/>
      <c r="M21" s="320"/>
      <c r="N21" s="320"/>
      <c r="O21" s="320"/>
      <c r="P21" s="320"/>
    </row>
    <row r="22" spans="2:16" s="104" customFormat="1" ht="16.5" customHeight="1">
      <c r="B22" s="320"/>
      <c r="C22" s="320"/>
      <c r="D22" s="320"/>
      <c r="E22" s="320"/>
      <c r="F22" s="320"/>
      <c r="G22" s="320"/>
      <c r="H22" s="320"/>
      <c r="I22" s="320"/>
      <c r="J22" s="320"/>
      <c r="K22" s="320"/>
      <c r="L22" s="320"/>
      <c r="M22" s="320"/>
      <c r="N22" s="320"/>
      <c r="O22" s="320"/>
      <c r="P22" s="320"/>
    </row>
    <row r="23" spans="2:16" s="104" customFormat="1" ht="16.5" customHeight="1">
      <c r="B23" s="104" t="s">
        <v>155</v>
      </c>
    </row>
    <row r="24" spans="2:16" s="104" customFormat="1" ht="16.5" customHeight="1"/>
    <row r="25" spans="2:16" s="104" customFormat="1" ht="16.5" customHeight="1">
      <c r="D25" s="107" t="s">
        <v>166</v>
      </c>
      <c r="E25" s="104" t="s">
        <v>167</v>
      </c>
    </row>
    <row r="26" spans="2:16" s="104" customFormat="1" ht="16.5" customHeight="1">
      <c r="D26" s="107"/>
    </row>
    <row r="27" spans="2:16" s="104" customFormat="1" ht="16.5" customHeight="1">
      <c r="D27" s="107"/>
    </row>
    <row r="28" spans="2:16" s="104" customFormat="1" ht="16.5" customHeight="1"/>
    <row r="29" spans="2:16" s="104" customFormat="1" ht="16.5" customHeight="1">
      <c r="B29" s="103" t="s">
        <v>156</v>
      </c>
      <c r="C29" s="104" t="s">
        <v>39</v>
      </c>
      <c r="E29" s="104" t="s">
        <v>157</v>
      </c>
      <c r="H29" s="104">
        <v>1</v>
      </c>
      <c r="I29" s="104" t="s">
        <v>159</v>
      </c>
      <c r="L29" s="104" t="s">
        <v>160</v>
      </c>
    </row>
    <row r="30" spans="2:16" s="104" customFormat="1" ht="16.5" customHeight="1"/>
    <row r="31" spans="2:16" s="104" customFormat="1" ht="16.5" customHeight="1"/>
    <row r="32" spans="2:16" s="104" customFormat="1" ht="16.5" customHeight="1"/>
    <row r="33" spans="2:16" s="104" customFormat="1" ht="16.5" customHeight="1"/>
    <row r="34" spans="2:16" s="104" customFormat="1" ht="16.5" customHeight="1"/>
    <row r="35" spans="2:16" ht="30.75" customHeight="1">
      <c r="B35" s="321" t="s">
        <v>164</v>
      </c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</row>
    <row r="36" spans="2:16" ht="6" customHeight="1"/>
    <row r="37" spans="2:16" ht="27" customHeight="1">
      <c r="B37" s="317" t="s">
        <v>165</v>
      </c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</row>
    <row r="38" spans="2:16" ht="16.5" customHeight="1"/>
    <row r="39" spans="2:16" ht="3.95" customHeight="1"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</row>
    <row r="40" spans="2:16" s="108" customFormat="1" ht="9" customHeight="1"/>
    <row r="41" spans="2:16" s="104" customFormat="1" ht="22.5" customHeight="1">
      <c r="B41" s="104" t="e">
        <f>"시행일자 : 가온 "&amp;#REF!&amp;"   ( "&amp;#REF!&amp;"  )"</f>
        <v>#REF!</v>
      </c>
    </row>
    <row r="42" spans="2:16" s="104" customFormat="1" ht="22.5" customHeight="1">
      <c r="B42" s="318" t="s">
        <v>161</v>
      </c>
      <c r="C42" s="318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</row>
    <row r="43" spans="2:16" s="104" customFormat="1" ht="22.5" customHeight="1">
      <c r="B43" s="104" t="s">
        <v>162</v>
      </c>
    </row>
    <row r="44" spans="2:16" ht="15.75" customHeight="1"/>
    <row r="45" spans="2:16" ht="15.75" customHeight="1"/>
    <row r="46" spans="2:16" ht="15.75" customHeight="1"/>
    <row r="47" spans="2:16" ht="15.75" customHeight="1"/>
    <row r="48" spans="2:16" ht="15.75" customHeight="1"/>
    <row r="49" ht="15.75" customHeight="1"/>
    <row r="50" ht="15.75" customHeight="1"/>
    <row r="51" ht="15.75" customHeight="1"/>
    <row r="52" ht="15.75" customHeight="1"/>
    <row r="53" ht="15.75" customHeight="1"/>
  </sheetData>
  <mergeCells count="6">
    <mergeCell ref="B42:P42"/>
    <mergeCell ref="B35:P35"/>
    <mergeCell ref="B14:P15"/>
    <mergeCell ref="B17:P18"/>
    <mergeCell ref="B20:P22"/>
    <mergeCell ref="B37:P37"/>
  </mergeCells>
  <phoneticPr fontId="3" type="noConversion"/>
  <printOptions horizontalCentered="1"/>
  <pageMargins left="0.19685039370078741" right="0.19685039370078741" top="0.78740157480314965" bottom="0.59055118110236227" header="0.31496062992125984" footer="0.19685039370078741"/>
  <pageSetup paperSize="9" scale="98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0"/>
  <sheetViews>
    <sheetView workbookViewId="0">
      <selection activeCell="E20" sqref="E20"/>
    </sheetView>
  </sheetViews>
  <sheetFormatPr defaultRowHeight="18.75" customHeight="1"/>
  <cols>
    <col min="1" max="1" width="3.28515625" customWidth="1"/>
    <col min="2" max="2" width="15.5703125" style="5" customWidth="1"/>
    <col min="3" max="3" width="20.7109375" customWidth="1"/>
    <col min="4" max="4" width="3.7109375" customWidth="1"/>
    <col min="5" max="5" width="15.85546875" style="44" customWidth="1"/>
    <col min="6" max="6" width="4.5703125" customWidth="1"/>
    <col min="7" max="7" width="15.28515625" style="5" customWidth="1"/>
    <col min="8" max="8" width="20.7109375" customWidth="1"/>
    <col min="9" max="9" width="3.7109375" customWidth="1"/>
    <col min="10" max="10" width="15.85546875" style="44" customWidth="1"/>
  </cols>
  <sheetData>
    <row r="1" spans="2:10" ht="18.75" customHeight="1" thickBot="1">
      <c r="B1" s="5" t="s">
        <v>143</v>
      </c>
      <c r="G1" s="5" t="s">
        <v>33</v>
      </c>
    </row>
    <row r="2" spans="2:10" ht="18.75" customHeight="1" thickBot="1">
      <c r="B2" s="23" t="s">
        <v>27</v>
      </c>
      <c r="C2" s="33" t="e">
        <f>토지조서!#REF!+#REF!</f>
        <v>#REF!</v>
      </c>
      <c r="D2" s="25" t="s">
        <v>32</v>
      </c>
      <c r="E2" s="51" t="e">
        <f>토지조서!#REF!</f>
        <v>#REF!</v>
      </c>
      <c r="G2" s="23" t="s">
        <v>27</v>
      </c>
      <c r="H2" s="33"/>
    </row>
    <row r="3" spans="2:10" ht="18.75" customHeight="1">
      <c r="B3" s="6" t="s">
        <v>4</v>
      </c>
      <c r="C3" s="15" t="e">
        <f>토지조서!#REF!</f>
        <v>#REF!</v>
      </c>
      <c r="G3" s="6" t="s">
        <v>4</v>
      </c>
      <c r="H3" s="15"/>
    </row>
    <row r="4" spans="2:10" ht="18.75" customHeight="1" thickBot="1">
      <c r="B4" s="7" t="s">
        <v>5</v>
      </c>
      <c r="C4" s="16" t="e">
        <f>토지조서!#REF!</f>
        <v>#REF!</v>
      </c>
      <c r="G4" s="7" t="s">
        <v>5</v>
      </c>
      <c r="H4" s="16"/>
    </row>
    <row r="5" spans="2:10" ht="18.75" customHeight="1" thickBot="1">
      <c r="B5" s="7" t="s">
        <v>34</v>
      </c>
      <c r="C5" s="16" t="e">
        <f>#REF!</f>
        <v>#REF!</v>
      </c>
      <c r="D5" s="25" t="s">
        <v>32</v>
      </c>
      <c r="E5" s="45" t="e">
        <f>SUM(C6:C8)</f>
        <v>#REF!</v>
      </c>
      <c r="G5" s="7" t="s">
        <v>34</v>
      </c>
      <c r="H5" s="16"/>
      <c r="I5" s="25" t="s">
        <v>32</v>
      </c>
      <c r="J5" s="45"/>
    </row>
    <row r="6" spans="2:10" ht="18.75" customHeight="1">
      <c r="B6" s="7" t="s">
        <v>6</v>
      </c>
      <c r="C6" s="16" t="e">
        <f>#REF!</f>
        <v>#REF!</v>
      </c>
      <c r="G6" s="7" t="s">
        <v>6</v>
      </c>
      <c r="H6" s="16"/>
    </row>
    <row r="7" spans="2:10" ht="18.75" customHeight="1">
      <c r="B7" s="7" t="s">
        <v>7</v>
      </c>
      <c r="C7" s="16" t="e">
        <f>#REF!</f>
        <v>#REF!</v>
      </c>
      <c r="G7" s="7" t="s">
        <v>7</v>
      </c>
      <c r="H7" s="16"/>
    </row>
    <row r="8" spans="2:10" ht="18.75" customHeight="1">
      <c r="B8" s="7" t="s">
        <v>8</v>
      </c>
      <c r="C8" s="16" t="e">
        <f>#REF!</f>
        <v>#REF!</v>
      </c>
      <c r="G8" s="7" t="s">
        <v>8</v>
      </c>
      <c r="H8" s="16"/>
    </row>
    <row r="9" spans="2:10" ht="18.75" customHeight="1" thickBot="1">
      <c r="B9" s="8"/>
      <c r="C9" s="31"/>
      <c r="G9" s="8"/>
      <c r="H9" s="31"/>
    </row>
    <row r="10" spans="2:10" ht="18.75" customHeight="1" thickTop="1">
      <c r="B10" s="9" t="s">
        <v>9</v>
      </c>
      <c r="C10" s="17" t="e">
        <f>C4+C7</f>
        <v>#REF!</v>
      </c>
      <c r="G10" s="9" t="s">
        <v>9</v>
      </c>
      <c r="H10" s="17">
        <f>H4+H7</f>
        <v>0</v>
      </c>
    </row>
    <row r="11" spans="2:10" ht="18.75" customHeight="1">
      <c r="B11" s="7" t="s">
        <v>10</v>
      </c>
      <c r="C11" s="16" t="e">
        <f>C3+C6</f>
        <v>#REF!</v>
      </c>
      <c r="G11" s="7" t="s">
        <v>10</v>
      </c>
      <c r="H11" s="16">
        <f>H3+H6</f>
        <v>0</v>
      </c>
    </row>
    <row r="12" spans="2:10" ht="18.75" customHeight="1">
      <c r="B12" s="7" t="s">
        <v>11</v>
      </c>
      <c r="C12" s="16" t="e">
        <f>C10+C11</f>
        <v>#REF!</v>
      </c>
      <c r="G12" s="7" t="s">
        <v>11</v>
      </c>
      <c r="H12" s="16">
        <f>H10+H11</f>
        <v>0</v>
      </c>
    </row>
    <row r="13" spans="2:10" ht="18.75" customHeight="1">
      <c r="B13" s="7" t="s">
        <v>12</v>
      </c>
      <c r="C13" s="16" t="e">
        <f>IF(C12&lt;=50000000,200000,IF(C12&lt;=500000000,C12*11/10000+145000,IF(C12&lt;=1000000000,C12*9/10000+245000,IF(C12&lt;=5000000000,C12*8/10000+345000,IF(C12&lt;=10000000000,C12*7/10000+845000,IF(C12&lt;=100000000000,C12*6/10000+1845000))))))</f>
        <v>#REF!</v>
      </c>
      <c r="G13" s="7" t="s">
        <v>12</v>
      </c>
      <c r="H13" s="16">
        <f>IF(H12&lt;=50000000,200000,IF(H12&lt;=500000000,H12*11/10000+145000,IF(H12&lt;=1000000000,H12*9/10000+245000,IF(H12&lt;=5000000000,H12*8/10000+345000,IF(H12&lt;=10000000000,H12*7/10000+845000,IF(H12&lt;=100000000000,H12*6/10000+1845000))))))</f>
        <v>200000</v>
      </c>
    </row>
    <row r="14" spans="2:10" ht="18.75" customHeight="1">
      <c r="B14" s="7" t="s">
        <v>13</v>
      </c>
      <c r="C14" s="16" t="e">
        <f>ROUNDDOWN(C10/C12*C13*1.5,0)</f>
        <v>#REF!</v>
      </c>
      <c r="G14" s="7" t="s">
        <v>13</v>
      </c>
      <c r="H14" s="16" t="e">
        <f>ROUNDDOWN(H10/H12*H13*1.5,0)</f>
        <v>#DIV/0!</v>
      </c>
    </row>
    <row r="15" spans="2:10" ht="18.75" customHeight="1">
      <c r="B15" s="7" t="s">
        <v>10</v>
      </c>
      <c r="C15" s="16" t="e">
        <f>ROUNDDOWN(C11/C12*C13*1,0)</f>
        <v>#REF!</v>
      </c>
      <c r="G15" s="7" t="s">
        <v>10</v>
      </c>
      <c r="H15" s="16" t="e">
        <f>ROUNDDOWN(H11/H12*H13*1,0)</f>
        <v>#DIV/0!</v>
      </c>
    </row>
    <row r="16" spans="2:10" ht="18.75" customHeight="1">
      <c r="B16" s="7" t="s">
        <v>14</v>
      </c>
      <c r="C16" s="16" t="e">
        <f>#REF!</f>
        <v>#REF!</v>
      </c>
      <c r="G16" s="7" t="s">
        <v>14</v>
      </c>
      <c r="H16" s="16"/>
    </row>
    <row r="17" spans="2:8" ht="18.75" customHeight="1" thickBot="1">
      <c r="B17" s="24" t="s">
        <v>28</v>
      </c>
      <c r="C17" s="32" t="e">
        <f>IF(C14=0,C15,(IF(C14+C15&gt;300000,C14+C15,300000)))</f>
        <v>#REF!</v>
      </c>
      <c r="G17" s="24" t="s">
        <v>28</v>
      </c>
      <c r="H17" s="32" t="e">
        <f>IF(H14=0,H15,(IF(H14+H15&gt;300000,H14+H15,300000)))</f>
        <v>#DIV/0!</v>
      </c>
    </row>
    <row r="18" spans="2:8" ht="18.75" customHeight="1" thickBot="1"/>
    <row r="19" spans="2:8" ht="18.75" customHeight="1">
      <c r="B19" s="18" t="s">
        <v>24</v>
      </c>
      <c r="C19" s="34" t="e">
        <f>C17</f>
        <v>#REF!</v>
      </c>
      <c r="G19" s="18" t="s">
        <v>24</v>
      </c>
      <c r="H19" s="34" t="e">
        <f>H17</f>
        <v>#DIV/0!</v>
      </c>
    </row>
    <row r="20" spans="2:8" ht="18.75" customHeight="1">
      <c r="B20" s="19" t="s">
        <v>25</v>
      </c>
      <c r="C20" s="35">
        <f>E20*2+75000</f>
        <v>79000</v>
      </c>
      <c r="E20" s="44">
        <v>2000</v>
      </c>
      <c r="G20" s="19" t="s">
        <v>25</v>
      </c>
      <c r="H20" s="35"/>
    </row>
    <row r="21" spans="2:8" ht="18.75" customHeight="1">
      <c r="B21" s="10" t="s">
        <v>15</v>
      </c>
      <c r="C21" s="28" t="e">
        <f>E21*15000</f>
        <v>#REF!</v>
      </c>
      <c r="D21" s="25"/>
      <c r="E21" s="46" t="e">
        <f>토지조서!#REF!</f>
        <v>#REF!</v>
      </c>
      <c r="G21" s="10" t="s">
        <v>15</v>
      </c>
      <c r="H21" s="28">
        <f>I21*15000</f>
        <v>0</v>
      </c>
    </row>
    <row r="22" spans="2:8" ht="18.75" customHeight="1">
      <c r="B22" s="10" t="s">
        <v>16</v>
      </c>
      <c r="C22" s="28" t="e">
        <f>E22*3000</f>
        <v>#REF!</v>
      </c>
      <c r="D22" s="25"/>
      <c r="E22" s="46" t="e">
        <f>#REF!</f>
        <v>#REF!</v>
      </c>
      <c r="G22" s="10" t="s">
        <v>16</v>
      </c>
      <c r="H22" s="28">
        <f>I22*3000</f>
        <v>0</v>
      </c>
    </row>
    <row r="23" spans="2:8" ht="18.75" customHeight="1">
      <c r="B23" s="19" t="s">
        <v>26</v>
      </c>
      <c r="C23" s="35" t="e">
        <f>C22+C21</f>
        <v>#REF!</v>
      </c>
      <c r="G23" s="19" t="s">
        <v>26</v>
      </c>
      <c r="H23" s="35">
        <f>H22+H21</f>
        <v>0</v>
      </c>
    </row>
    <row r="24" spans="2:8" ht="18.75" customHeight="1">
      <c r="B24" s="10" t="s">
        <v>17</v>
      </c>
      <c r="C24" s="28">
        <v>0</v>
      </c>
      <c r="G24" s="10" t="s">
        <v>17</v>
      </c>
      <c r="H24" s="28">
        <v>0</v>
      </c>
    </row>
    <row r="25" spans="2:8" ht="18.75" customHeight="1">
      <c r="B25" s="10" t="s">
        <v>18</v>
      </c>
      <c r="C25" s="28">
        <v>0</v>
      </c>
      <c r="G25" s="10" t="s">
        <v>18</v>
      </c>
      <c r="H25" s="28">
        <v>0</v>
      </c>
    </row>
    <row r="26" spans="2:8" ht="18.75" customHeight="1">
      <c r="B26" s="10" t="s">
        <v>19</v>
      </c>
      <c r="C26" s="28">
        <v>0</v>
      </c>
      <c r="G26" s="10" t="s">
        <v>19</v>
      </c>
      <c r="H26" s="28">
        <v>0</v>
      </c>
    </row>
    <row r="27" spans="2:8" ht="18.75" customHeight="1" thickBot="1">
      <c r="B27" s="11" t="s">
        <v>20</v>
      </c>
      <c r="C27" s="36" t="e">
        <f>SUM(C20:C26)-C23</f>
        <v>#REF!</v>
      </c>
      <c r="G27" s="11" t="s">
        <v>20</v>
      </c>
      <c r="H27" s="36">
        <f>SUM(H20:H26)-H23</f>
        <v>0</v>
      </c>
    </row>
    <row r="28" spans="2:8" ht="18.75" customHeight="1" thickTop="1">
      <c r="B28" s="12" t="s">
        <v>23</v>
      </c>
      <c r="C28" s="37" t="e">
        <f>ROUNDDOWN(C27+C19,-3)</f>
        <v>#REF!</v>
      </c>
      <c r="G28" s="12" t="s">
        <v>23</v>
      </c>
      <c r="H28" s="20" t="e">
        <f>ROUNDDOWN(H27+H19,-3)</f>
        <v>#DIV/0!</v>
      </c>
    </row>
    <row r="29" spans="2:8" ht="18.75" customHeight="1">
      <c r="B29" s="13" t="s">
        <v>21</v>
      </c>
      <c r="C29" s="38" t="e">
        <f>C28*0.1</f>
        <v>#REF!</v>
      </c>
      <c r="G29" s="13" t="s">
        <v>21</v>
      </c>
      <c r="H29" s="21" t="e">
        <f>H28*0.1</f>
        <v>#DIV/0!</v>
      </c>
    </row>
    <row r="30" spans="2:8" ht="18.75" customHeight="1" thickBot="1">
      <c r="B30" s="14" t="s">
        <v>22</v>
      </c>
      <c r="C30" s="39" t="e">
        <f>C29+C28</f>
        <v>#REF!</v>
      </c>
      <c r="G30" s="14" t="s">
        <v>22</v>
      </c>
      <c r="H30" s="22" t="e">
        <f>H29+H28</f>
        <v>#DIV/0!</v>
      </c>
    </row>
  </sheetData>
  <phoneticPr fontId="3" type="noConversion"/>
  <pageMargins left="0.37" right="0.18" top="1" bottom="1" header="0.5" footer="0.5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E20" sqref="E20"/>
    </sheetView>
  </sheetViews>
  <sheetFormatPr defaultColWidth="11.42578125" defaultRowHeight="24.95" customHeight="1"/>
  <cols>
    <col min="1" max="1" width="5.5703125" style="76" customWidth="1"/>
    <col min="2" max="2" width="22.7109375" style="76" customWidth="1"/>
    <col min="3" max="3" width="3.5703125" style="76" customWidth="1"/>
    <col min="4" max="4" width="13.5703125" style="76" customWidth="1"/>
    <col min="5" max="5" width="20.28515625" style="76" customWidth="1"/>
    <col min="6" max="6" width="32.5703125" style="76" customWidth="1"/>
    <col min="7" max="7" width="1.42578125" style="76" customWidth="1"/>
    <col min="8" max="16384" width="11.42578125" style="76"/>
  </cols>
  <sheetData>
    <row r="1" spans="1:7" ht="57.75" customHeight="1">
      <c r="A1" s="354" t="s">
        <v>83</v>
      </c>
      <c r="B1" s="354"/>
      <c r="C1" s="354"/>
      <c r="D1" s="354"/>
      <c r="E1" s="354"/>
      <c r="F1" s="354"/>
      <c r="G1" s="354"/>
    </row>
    <row r="2" spans="1:7" ht="30" customHeight="1">
      <c r="E2" s="355" t="s">
        <v>84</v>
      </c>
      <c r="F2" s="356" t="s">
        <v>145</v>
      </c>
    </row>
    <row r="3" spans="1:7" ht="24.95" customHeight="1">
      <c r="A3" s="357" t="s">
        <v>85</v>
      </c>
      <c r="B3" s="357"/>
      <c r="C3" s="40"/>
      <c r="E3" s="355"/>
      <c r="F3" s="323"/>
    </row>
    <row r="4" spans="1:7" ht="24.95" customHeight="1">
      <c r="A4" s="77" t="str">
        <f>"金"&amp;NUMBERSTRING(E4,2)&amp;"원整"</f>
        <v>金六拾萬九阡四百원整</v>
      </c>
      <c r="B4" s="78"/>
      <c r="C4" s="78"/>
      <c r="D4" s="78"/>
      <c r="E4" s="358">
        <f>C22</f>
        <v>609400</v>
      </c>
      <c r="F4" s="358"/>
    </row>
    <row r="5" spans="1:7" ht="15.75" customHeight="1">
      <c r="A5" s="40"/>
      <c r="B5" s="40"/>
      <c r="C5" s="40"/>
      <c r="E5" s="79"/>
      <c r="F5" s="79"/>
    </row>
    <row r="6" spans="1:7" ht="24.95" customHeight="1">
      <c r="A6" s="348" t="s">
        <v>86</v>
      </c>
      <c r="B6" s="348"/>
      <c r="C6" s="348"/>
      <c r="D6" s="348"/>
      <c r="E6" s="348"/>
      <c r="F6" s="348"/>
      <c r="G6" s="348"/>
    </row>
    <row r="7" spans="1:7" ht="24.95" customHeight="1">
      <c r="A7" s="349" t="s">
        <v>87</v>
      </c>
      <c r="B7" s="349"/>
      <c r="C7" s="349"/>
      <c r="D7" s="349"/>
      <c r="E7" s="349"/>
      <c r="F7" s="349"/>
      <c r="G7" s="349"/>
    </row>
    <row r="8" spans="1:7" ht="14.25" customHeight="1">
      <c r="A8" s="80"/>
      <c r="B8" s="80"/>
      <c r="C8" s="80"/>
      <c r="D8" s="80"/>
      <c r="E8" s="80"/>
      <c r="F8" s="80"/>
      <c r="G8" s="80"/>
    </row>
    <row r="9" spans="1:7" ht="28.5" customHeight="1">
      <c r="A9" s="350" t="s">
        <v>88</v>
      </c>
      <c r="B9" s="350"/>
      <c r="C9" s="350"/>
      <c r="D9" s="350"/>
      <c r="E9" s="350"/>
      <c r="F9" s="350"/>
      <c r="G9" s="350"/>
    </row>
    <row r="10" spans="1:7" ht="20.100000000000001" customHeight="1">
      <c r="A10" s="351" t="s">
        <v>89</v>
      </c>
      <c r="B10" s="352"/>
      <c r="C10" s="352" t="s">
        <v>90</v>
      </c>
      <c r="D10" s="352"/>
      <c r="E10" s="352"/>
      <c r="F10" s="352" t="s">
        <v>91</v>
      </c>
      <c r="G10" s="353"/>
    </row>
    <row r="11" spans="1:7" ht="20.100000000000001" customHeight="1">
      <c r="A11" s="344" t="s">
        <v>92</v>
      </c>
      <c r="B11" s="342"/>
      <c r="C11" s="346">
        <v>219718</v>
      </c>
      <c r="D11" s="346"/>
      <c r="E11" s="346"/>
      <c r="F11" s="82" t="s">
        <v>93</v>
      </c>
      <c r="G11" s="83"/>
    </row>
    <row r="12" spans="1:7" ht="20.100000000000001" customHeight="1">
      <c r="A12" s="347" t="s">
        <v>94</v>
      </c>
      <c r="B12" s="81" t="s">
        <v>95</v>
      </c>
      <c r="C12" s="346">
        <v>175600</v>
      </c>
      <c r="D12" s="346"/>
      <c r="E12" s="346"/>
      <c r="F12" s="84" t="s">
        <v>96</v>
      </c>
      <c r="G12" s="85"/>
    </row>
    <row r="13" spans="1:7" ht="20.100000000000001" customHeight="1">
      <c r="A13" s="347"/>
      <c r="B13" s="81" t="s">
        <v>97</v>
      </c>
      <c r="C13" s="346">
        <f>10*15000+3*3000</f>
        <v>159000</v>
      </c>
      <c r="D13" s="346"/>
      <c r="E13" s="346"/>
      <c r="F13" s="84" t="s">
        <v>98</v>
      </c>
      <c r="G13" s="85"/>
    </row>
    <row r="14" spans="1:7" ht="20.100000000000001" customHeight="1">
      <c r="A14" s="347"/>
      <c r="B14" s="81" t="s">
        <v>99</v>
      </c>
      <c r="C14" s="346">
        <v>0</v>
      </c>
      <c r="D14" s="346"/>
      <c r="E14" s="346"/>
      <c r="F14" s="84"/>
      <c r="G14" s="85"/>
    </row>
    <row r="15" spans="1:7" ht="20.100000000000001" customHeight="1">
      <c r="A15" s="347"/>
      <c r="B15" s="81" t="s">
        <v>100</v>
      </c>
      <c r="C15" s="346">
        <v>0</v>
      </c>
      <c r="D15" s="346"/>
      <c r="E15" s="346"/>
      <c r="F15" s="84"/>
      <c r="G15" s="85"/>
    </row>
    <row r="16" spans="1:7" ht="20.100000000000001" customHeight="1">
      <c r="A16" s="347"/>
      <c r="B16" s="81" t="s">
        <v>101</v>
      </c>
      <c r="C16" s="346">
        <v>0</v>
      </c>
      <c r="D16" s="346"/>
      <c r="E16" s="346"/>
      <c r="F16" s="84"/>
      <c r="G16" s="85"/>
    </row>
    <row r="17" spans="1:7" ht="20.100000000000001" customHeight="1">
      <c r="A17" s="347"/>
      <c r="B17" s="81" t="s">
        <v>102</v>
      </c>
      <c r="C17" s="346">
        <f>SUM(C12:E16)</f>
        <v>334600</v>
      </c>
      <c r="D17" s="346"/>
      <c r="E17" s="346"/>
      <c r="F17" s="86"/>
      <c r="G17" s="87"/>
    </row>
    <row r="18" spans="1:7" ht="20.100000000000001" customHeight="1">
      <c r="A18" s="339" t="s">
        <v>103</v>
      </c>
      <c r="B18" s="340"/>
      <c r="C18" s="341">
        <f>ROUNDDOWN(SUM(C11:E16),-3)</f>
        <v>554000</v>
      </c>
      <c r="D18" s="341"/>
      <c r="E18" s="341"/>
      <c r="F18" s="342" t="s">
        <v>104</v>
      </c>
      <c r="G18" s="343"/>
    </row>
    <row r="19" spans="1:7" ht="20.100000000000001" customHeight="1">
      <c r="A19" s="344" t="s">
        <v>105</v>
      </c>
      <c r="B19" s="342"/>
      <c r="C19" s="345">
        <f>(C18)*0.1</f>
        <v>55400</v>
      </c>
      <c r="D19" s="345"/>
      <c r="E19" s="345"/>
      <c r="F19" s="342"/>
      <c r="G19" s="343"/>
    </row>
    <row r="20" spans="1:7" ht="20.100000000000001" customHeight="1">
      <c r="A20" s="339" t="s">
        <v>106</v>
      </c>
      <c r="B20" s="340"/>
      <c r="C20" s="341">
        <f>SUM(C18:E19)</f>
        <v>609400</v>
      </c>
      <c r="D20" s="341"/>
      <c r="E20" s="341"/>
      <c r="F20" s="342"/>
      <c r="G20" s="343"/>
    </row>
    <row r="21" spans="1:7" ht="20.100000000000001" customHeight="1">
      <c r="A21" s="344" t="s">
        <v>107</v>
      </c>
      <c r="B21" s="342"/>
      <c r="C21" s="345">
        <v>0</v>
      </c>
      <c r="D21" s="345"/>
      <c r="E21" s="345"/>
      <c r="F21" s="342"/>
      <c r="G21" s="343"/>
    </row>
    <row r="22" spans="1:7" ht="20.100000000000001" customHeight="1">
      <c r="A22" s="328" t="s">
        <v>108</v>
      </c>
      <c r="B22" s="329"/>
      <c r="C22" s="330">
        <f>SUM(C20-C21)</f>
        <v>609400</v>
      </c>
      <c r="D22" s="330"/>
      <c r="E22" s="330"/>
      <c r="F22" s="331"/>
      <c r="G22" s="332"/>
    </row>
    <row r="23" spans="1:7" ht="18" customHeight="1">
      <c r="A23" s="88" t="s">
        <v>144</v>
      </c>
      <c r="B23" s="88"/>
      <c r="C23" s="88"/>
      <c r="D23" s="88"/>
      <c r="E23" s="88"/>
      <c r="F23" s="88"/>
      <c r="G23" s="88"/>
    </row>
    <row r="24" spans="1:7" ht="12.75" customHeight="1">
      <c r="A24" s="88"/>
      <c r="B24" s="88"/>
      <c r="C24" s="88"/>
      <c r="D24" s="88"/>
      <c r="E24" s="88"/>
      <c r="F24" s="88"/>
      <c r="G24" s="88"/>
    </row>
    <row r="25" spans="1:7" ht="20.100000000000001" customHeight="1">
      <c r="A25" s="333" t="s">
        <v>109</v>
      </c>
      <c r="B25" s="334"/>
      <c r="C25" s="334"/>
      <c r="D25" s="334"/>
      <c r="E25" s="334"/>
      <c r="F25" s="334"/>
      <c r="G25" s="335"/>
    </row>
    <row r="26" spans="1:7" ht="38.25" customHeight="1">
      <c r="A26" s="336" t="s">
        <v>146</v>
      </c>
      <c r="B26" s="337"/>
      <c r="C26" s="337"/>
      <c r="D26" s="337"/>
      <c r="E26" s="337"/>
      <c r="F26" s="337"/>
      <c r="G26" s="338"/>
    </row>
    <row r="27" spans="1:7" ht="12" customHeight="1">
      <c r="A27" s="323"/>
      <c r="B27" s="323"/>
      <c r="C27" s="40"/>
      <c r="D27" s="41"/>
      <c r="E27" s="40"/>
      <c r="F27" s="323"/>
      <c r="G27" s="323"/>
    </row>
    <row r="28" spans="1:7" ht="13.5" customHeight="1">
      <c r="A28" s="323"/>
      <c r="B28" s="323"/>
      <c r="C28" s="40"/>
      <c r="D28" s="41"/>
      <c r="E28" s="40"/>
      <c r="F28" s="323"/>
      <c r="G28" s="323"/>
    </row>
    <row r="29" spans="1:7" ht="15.75" hidden="1" customHeight="1"/>
    <row r="30" spans="1:7" ht="24.95" customHeight="1">
      <c r="A30" s="324" t="s">
        <v>110</v>
      </c>
      <c r="B30" s="325"/>
      <c r="C30" s="325"/>
      <c r="D30" s="325"/>
      <c r="E30" s="325"/>
      <c r="F30" s="325"/>
    </row>
    <row r="31" spans="1:7" ht="24.95" customHeight="1">
      <c r="A31" s="326" t="s">
        <v>111</v>
      </c>
      <c r="B31" s="327"/>
      <c r="C31" s="327"/>
      <c r="D31" s="327"/>
      <c r="E31" s="327"/>
      <c r="F31" s="327"/>
    </row>
  </sheetData>
  <mergeCells count="43">
    <mergeCell ref="A1:G1"/>
    <mergeCell ref="E2:E3"/>
    <mergeCell ref="F2:F3"/>
    <mergeCell ref="A3:B3"/>
    <mergeCell ref="E4:F4"/>
    <mergeCell ref="A6:G6"/>
    <mergeCell ref="A7:G7"/>
    <mergeCell ref="A9:G9"/>
    <mergeCell ref="A10:B10"/>
    <mergeCell ref="C10:E10"/>
    <mergeCell ref="F10:G10"/>
    <mergeCell ref="A11:B11"/>
    <mergeCell ref="C11:E11"/>
    <mergeCell ref="A12:A17"/>
    <mergeCell ref="C12:E12"/>
    <mergeCell ref="C13:E13"/>
    <mergeCell ref="C14:E14"/>
    <mergeCell ref="C15:E15"/>
    <mergeCell ref="C16:E16"/>
    <mergeCell ref="C17:E17"/>
    <mergeCell ref="A18:B18"/>
    <mergeCell ref="C18:E18"/>
    <mergeCell ref="F18:G18"/>
    <mergeCell ref="A19:B19"/>
    <mergeCell ref="C19:E19"/>
    <mergeCell ref="F19:G19"/>
    <mergeCell ref="A20:B20"/>
    <mergeCell ref="C20:E20"/>
    <mergeCell ref="F20:G20"/>
    <mergeCell ref="A21:B21"/>
    <mergeCell ref="C21:E21"/>
    <mergeCell ref="F21:G21"/>
    <mergeCell ref="A28:B28"/>
    <mergeCell ref="F28:G28"/>
    <mergeCell ref="A30:F30"/>
    <mergeCell ref="A31:F31"/>
    <mergeCell ref="A22:B22"/>
    <mergeCell ref="C22:E22"/>
    <mergeCell ref="F22:G22"/>
    <mergeCell ref="A25:G25"/>
    <mergeCell ref="A26:G26"/>
    <mergeCell ref="A27:B27"/>
    <mergeCell ref="F27:G27"/>
  </mergeCells>
  <phoneticPr fontId="3" type="noConversion"/>
  <printOptions horizontalCentered="1"/>
  <pageMargins left="0.59055118110236227" right="0.59055118110236227" top="1.2204724409448819" bottom="0.4724409448818898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E20" sqref="E20"/>
    </sheetView>
  </sheetViews>
  <sheetFormatPr defaultRowHeight="30" customHeight="1"/>
  <cols>
    <col min="1" max="1" width="10.7109375" customWidth="1"/>
    <col min="2" max="2" width="44.42578125" customWidth="1"/>
    <col min="3" max="3" width="10.7109375" customWidth="1"/>
    <col min="4" max="4" width="5.7109375" customWidth="1"/>
    <col min="5" max="5" width="10.7109375" customWidth="1"/>
    <col min="6" max="6" width="31" customWidth="1"/>
    <col min="7" max="7" width="10.7109375" customWidth="1"/>
    <col min="8" max="8" width="5.7109375" customWidth="1"/>
    <col min="9" max="9" width="36.7109375" customWidth="1"/>
    <col min="10" max="10" width="10.7109375" customWidth="1"/>
  </cols>
  <sheetData>
    <row r="1" spans="1:10" ht="30" customHeight="1">
      <c r="A1" s="89" t="s">
        <v>112</v>
      </c>
      <c r="B1" s="89" t="s">
        <v>113</v>
      </c>
      <c r="C1" s="89" t="s">
        <v>114</v>
      </c>
      <c r="D1" s="90"/>
      <c r="E1" s="359" t="s">
        <v>115</v>
      </c>
      <c r="F1" s="360"/>
      <c r="G1" s="89" t="s">
        <v>114</v>
      </c>
      <c r="H1" s="90"/>
      <c r="I1" s="91" t="s">
        <v>116</v>
      </c>
      <c r="J1" s="89" t="s">
        <v>117</v>
      </c>
    </row>
    <row r="2" spans="1:10" ht="30" customHeight="1">
      <c r="A2" s="92">
        <v>1</v>
      </c>
      <c r="B2" s="93" t="s">
        <v>118</v>
      </c>
      <c r="C2" s="94">
        <v>1</v>
      </c>
      <c r="D2" s="90"/>
      <c r="E2" s="361" t="s">
        <v>119</v>
      </c>
      <c r="F2" s="362"/>
      <c r="G2" s="94">
        <v>1.3</v>
      </c>
      <c r="H2" s="90"/>
      <c r="I2" s="95" t="s">
        <v>120</v>
      </c>
      <c r="J2" s="94">
        <v>1</v>
      </c>
    </row>
    <row r="3" spans="1:10" ht="30" customHeight="1">
      <c r="A3" s="92">
        <v>2</v>
      </c>
      <c r="B3" s="93" t="s">
        <v>121</v>
      </c>
      <c r="C3" s="94">
        <v>1.1000000000000001</v>
      </c>
      <c r="D3" s="90"/>
      <c r="E3" s="361" t="s">
        <v>122</v>
      </c>
      <c r="F3" s="362"/>
      <c r="G3" s="94">
        <v>1.4</v>
      </c>
      <c r="H3" s="90"/>
      <c r="I3" s="95" t="s">
        <v>123</v>
      </c>
      <c r="J3" s="94">
        <v>0.9</v>
      </c>
    </row>
    <row r="4" spans="1:10" ht="30" customHeight="1">
      <c r="A4" s="92">
        <v>3</v>
      </c>
      <c r="B4" s="93" t="s">
        <v>124</v>
      </c>
      <c r="C4" s="94">
        <v>1.3</v>
      </c>
      <c r="D4" s="90"/>
      <c r="E4" s="361" t="s">
        <v>125</v>
      </c>
      <c r="F4" s="362"/>
      <c r="G4" s="94">
        <v>1.5</v>
      </c>
      <c r="H4" s="90"/>
      <c r="I4" s="95" t="s">
        <v>126</v>
      </c>
      <c r="J4" s="94">
        <v>0.8</v>
      </c>
    </row>
    <row r="5" spans="1:10" ht="50.1" customHeight="1">
      <c r="A5" s="92">
        <v>4</v>
      </c>
      <c r="B5" s="93" t="s">
        <v>127</v>
      </c>
      <c r="C5" s="94">
        <v>1.4</v>
      </c>
      <c r="D5" s="90"/>
      <c r="E5" s="90"/>
      <c r="F5" s="90"/>
      <c r="G5" s="90"/>
      <c r="H5" s="90"/>
      <c r="I5" s="95" t="s">
        <v>128</v>
      </c>
      <c r="J5" s="94">
        <v>0.7</v>
      </c>
    </row>
    <row r="6" spans="1:10" ht="30" customHeight="1">
      <c r="A6" s="90"/>
      <c r="B6" s="90"/>
      <c r="C6" s="90"/>
      <c r="D6" s="90"/>
      <c r="E6" s="90"/>
      <c r="F6" s="90"/>
      <c r="G6" s="90"/>
      <c r="H6" s="90"/>
      <c r="I6" s="95" t="s">
        <v>129</v>
      </c>
      <c r="J6" s="94">
        <v>0.6</v>
      </c>
    </row>
    <row r="7" spans="1:10" ht="30" customHeight="1">
      <c r="A7" s="90"/>
      <c r="B7" s="90"/>
      <c r="C7" s="90"/>
      <c r="D7" s="90"/>
      <c r="E7" s="96"/>
      <c r="F7" s="96"/>
      <c r="G7" s="97"/>
      <c r="H7" s="90"/>
      <c r="I7" s="90"/>
      <c r="J7" s="90"/>
    </row>
    <row r="8" spans="1:10" ht="30" customHeight="1">
      <c r="A8" s="89" t="s">
        <v>112</v>
      </c>
      <c r="B8" s="89" t="s">
        <v>130</v>
      </c>
      <c r="C8" s="89" t="s">
        <v>114</v>
      </c>
      <c r="D8" s="90"/>
      <c r="E8" s="89" t="s">
        <v>112</v>
      </c>
      <c r="F8" s="89" t="s">
        <v>131</v>
      </c>
      <c r="G8" s="89" t="s">
        <v>114</v>
      </c>
      <c r="H8" s="90"/>
      <c r="I8" s="98" t="s">
        <v>132</v>
      </c>
      <c r="J8" s="89" t="s">
        <v>114</v>
      </c>
    </row>
    <row r="9" spans="1:10" ht="30" customHeight="1">
      <c r="A9" s="92">
        <v>1</v>
      </c>
      <c r="B9" s="93" t="s">
        <v>133</v>
      </c>
      <c r="C9" s="94">
        <v>1</v>
      </c>
      <c r="D9" s="90"/>
      <c r="E9" s="92">
        <v>1</v>
      </c>
      <c r="F9" s="93" t="s">
        <v>134</v>
      </c>
      <c r="G9" s="94">
        <v>1</v>
      </c>
      <c r="H9" s="90"/>
      <c r="I9" s="93" t="s">
        <v>135</v>
      </c>
      <c r="J9" s="92">
        <v>1.2</v>
      </c>
    </row>
    <row r="10" spans="1:10" ht="30" customHeight="1">
      <c r="A10" s="92">
        <v>2</v>
      </c>
      <c r="B10" s="93" t="s">
        <v>136</v>
      </c>
      <c r="C10" s="94">
        <v>1.3</v>
      </c>
      <c r="D10" s="90"/>
      <c r="E10" s="92">
        <v>2</v>
      </c>
      <c r="F10" s="93" t="s">
        <v>137</v>
      </c>
      <c r="G10" s="94">
        <v>1.1000000000000001</v>
      </c>
      <c r="H10" s="90"/>
      <c r="I10" s="93" t="s">
        <v>138</v>
      </c>
      <c r="J10" s="92">
        <v>1.5</v>
      </c>
    </row>
    <row r="11" spans="1:10" ht="30" customHeight="1">
      <c r="A11" s="92">
        <v>3</v>
      </c>
      <c r="B11" s="93" t="s">
        <v>139</v>
      </c>
      <c r="C11" s="94">
        <v>1.4</v>
      </c>
      <c r="D11" s="90"/>
      <c r="E11" s="92">
        <v>3</v>
      </c>
      <c r="F11" s="93" t="s">
        <v>140</v>
      </c>
      <c r="G11" s="94">
        <v>1.2</v>
      </c>
      <c r="H11" s="90"/>
      <c r="I11" s="90"/>
      <c r="J11" s="90"/>
    </row>
    <row r="12" spans="1:10" ht="30" customHeight="1">
      <c r="A12" s="92">
        <v>4</v>
      </c>
      <c r="B12" s="93" t="s">
        <v>141</v>
      </c>
      <c r="C12" s="94">
        <v>1.7</v>
      </c>
      <c r="D12" s="90"/>
      <c r="E12" s="92">
        <v>4</v>
      </c>
      <c r="F12" s="93" t="s">
        <v>142</v>
      </c>
      <c r="G12" s="94">
        <v>1.3</v>
      </c>
      <c r="H12" s="90"/>
      <c r="I12" s="90"/>
      <c r="J12" s="90"/>
    </row>
  </sheetData>
  <mergeCells count="4">
    <mergeCell ref="E1:F1"/>
    <mergeCell ref="E2:F2"/>
    <mergeCell ref="E3:F3"/>
    <mergeCell ref="E4:F4"/>
  </mergeCells>
  <phoneticPr fontId="3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13</vt:i4>
      </vt:variant>
    </vt:vector>
  </HeadingPairs>
  <TitlesOfParts>
    <vt:vector size="26" baseType="lpstr">
      <vt:lpstr>개별요인표(답)</vt:lpstr>
      <vt:lpstr>개별요인표(전)</vt:lpstr>
      <vt:lpstr>개별요인표(임야)</vt:lpstr>
      <vt:lpstr>개별요인표(상업)</vt:lpstr>
      <vt:lpstr>개별요인표(주택)</vt:lpstr>
      <vt:lpstr>토지조서</vt:lpstr>
      <vt:lpstr>가격산출근거(가로)</vt:lpstr>
      <vt:lpstr>가격산출근거(가로)-지번2개</vt:lpstr>
      <vt:lpstr>회보서(영암군청용)</vt:lpstr>
      <vt:lpstr>회보서(중토위)</vt:lpstr>
      <vt:lpstr>수수료계산(종가)</vt:lpstr>
      <vt:lpstr>수수료청구서</vt:lpstr>
      <vt:lpstr>할인.할증표</vt:lpstr>
      <vt:lpstr>'가격산출근거(가로)'!Print_Area</vt:lpstr>
      <vt:lpstr>'가격산출근거(가로)-지번2개'!Print_Area</vt:lpstr>
      <vt:lpstr>'개별요인표(답)'!Print_Area</vt:lpstr>
      <vt:lpstr>'개별요인표(상업)'!Print_Area</vt:lpstr>
      <vt:lpstr>'개별요인표(임야)'!Print_Area</vt:lpstr>
      <vt:lpstr>'개별요인표(전)'!Print_Area</vt:lpstr>
      <vt:lpstr>'개별요인표(주택)'!Print_Area</vt:lpstr>
      <vt:lpstr>토지조서!Print_Area</vt:lpstr>
      <vt:lpstr>'회보서(영암군청용)'!Print_Area</vt:lpstr>
      <vt:lpstr>'회보서(중토위)'!Print_Area</vt:lpstr>
      <vt:lpstr>'가격산출근거(가로)'!Print_Titles</vt:lpstr>
      <vt:lpstr>'가격산출근거(가로)-지번2개'!Print_Titles</vt:lpstr>
      <vt:lpstr>토지조서!Print_Titles</vt:lpstr>
    </vt:vector>
  </TitlesOfParts>
  <Company>미래새한감정평가법인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미래새한감정평가법인</dc:creator>
  <cp:lastModifiedBy>user</cp:lastModifiedBy>
  <cp:lastPrinted>2023-08-22T04:13:13Z</cp:lastPrinted>
  <dcterms:created xsi:type="dcterms:W3CDTF">2011-04-11T05:48:21Z</dcterms:created>
  <dcterms:modified xsi:type="dcterms:W3CDTF">2023-09-20T00:04:55Z</dcterms:modified>
</cp:coreProperties>
</file>